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Апрель" sheetId="63" r:id="rId1"/>
  </sheets>
  <calcPr calcId="125725"/>
</workbook>
</file>

<file path=xl/calcChain.xml><?xml version="1.0" encoding="utf-8"?>
<calcChain xmlns="http://schemas.openxmlformats.org/spreadsheetml/2006/main">
  <c r="E974" i="63"/>
  <c r="E929"/>
  <c r="E872"/>
  <c r="E852"/>
  <c r="E836"/>
  <c r="E808"/>
  <c r="E782"/>
  <c r="E688"/>
  <c r="E643"/>
  <c r="E558"/>
  <c r="E532"/>
  <c r="E494"/>
  <c r="E353"/>
  <c r="E195"/>
  <c r="E182"/>
  <c r="E138"/>
  <c r="E105"/>
  <c r="E1097"/>
  <c r="E206"/>
  <c r="E207"/>
  <c r="E443"/>
  <c r="E444"/>
  <c r="E993"/>
  <c r="E994"/>
  <c r="E470"/>
  <c r="E875"/>
  <c r="E1096"/>
  <c r="E526"/>
  <c r="E527"/>
  <c r="E978"/>
  <c r="E977"/>
  <c r="E979"/>
  <c r="E92"/>
  <c r="E97"/>
  <c r="E857"/>
  <c r="E855"/>
  <c r="E862"/>
  <c r="E469"/>
  <c r="E765"/>
  <c r="E80"/>
  <c r="E614"/>
  <c r="E613"/>
  <c r="E1084"/>
  <c r="E1087"/>
  <c r="E907"/>
  <c r="E865"/>
  <c r="E867"/>
  <c r="E895"/>
  <c r="E893"/>
  <c r="E894"/>
  <c r="E66"/>
  <c r="E67"/>
  <c r="E982"/>
  <c r="E984"/>
  <c r="E74"/>
  <c r="E83"/>
  <c r="E603"/>
  <c r="E605"/>
  <c r="E149"/>
  <c r="E150"/>
  <c r="E153"/>
  <c r="E154"/>
  <c r="E781"/>
  <c r="E369"/>
  <c r="E371"/>
  <c r="E285"/>
  <c r="E287"/>
  <c r="E563"/>
  <c r="E814"/>
  <c r="E816"/>
  <c r="E593"/>
  <c r="E596"/>
  <c r="E530"/>
  <c r="E236"/>
  <c r="E684"/>
  <c r="E61"/>
  <c r="E731"/>
  <c r="E733"/>
  <c r="E1215"/>
  <c r="E1217"/>
  <c r="E281"/>
  <c r="E282"/>
  <c r="E1027"/>
  <c r="E562"/>
  <c r="E543"/>
  <c r="E544"/>
  <c r="E37"/>
  <c r="E40"/>
  <c r="E226"/>
  <c r="E63"/>
  <c r="E39"/>
  <c r="E475"/>
  <c r="E480"/>
  <c r="E75"/>
  <c r="E764"/>
  <c r="E1147"/>
  <c r="E364"/>
  <c r="E366"/>
  <c r="E1146"/>
  <c r="E1151"/>
  <c r="E224"/>
  <c r="E951"/>
  <c r="E961"/>
  <c r="E847"/>
  <c r="E1048"/>
  <c r="E1049"/>
  <c r="E966"/>
  <c r="E964"/>
  <c r="E561"/>
  <c r="E565"/>
  <c r="E234"/>
  <c r="E239"/>
  <c r="E223"/>
  <c r="E228"/>
  <c r="E221"/>
  <c r="E629"/>
  <c r="E630"/>
  <c r="E34"/>
  <c r="E879"/>
  <c r="E883"/>
  <c r="E318"/>
  <c r="E324"/>
  <c r="E1162"/>
  <c r="E1164"/>
  <c r="E670"/>
  <c r="E672"/>
  <c r="E320"/>
  <c r="E584"/>
  <c r="E586"/>
  <c r="E1044"/>
  <c r="E1073"/>
  <c r="E577"/>
  <c r="E1119"/>
  <c r="E1103"/>
  <c r="E1092"/>
  <c r="E799"/>
  <c r="E651"/>
  <c r="E634"/>
  <c r="E624"/>
  <c r="E609"/>
  <c r="E506"/>
  <c r="E439"/>
  <c r="E307"/>
  <c r="E261"/>
  <c r="E249"/>
  <c r="E173"/>
  <c r="E162"/>
  <c r="E786"/>
  <c r="E125"/>
  <c r="E515"/>
  <c r="E820"/>
  <c r="E133"/>
  <c r="E427"/>
  <c r="E1004"/>
  <c r="E840"/>
  <c r="E419"/>
  <c r="E1032"/>
  <c r="E311"/>
  <c r="E827"/>
  <c r="E989"/>
  <c r="E737"/>
  <c r="E1188"/>
  <c r="E407"/>
  <c r="E166"/>
  <c r="E1036"/>
  <c r="E920"/>
  <c r="E552"/>
  <c r="E253"/>
  <c r="E1176"/>
  <c r="E681"/>
  <c r="E502"/>
  <c r="E916"/>
  <c r="E773"/>
  <c r="E71"/>
  <c r="E19"/>
  <c r="E1204"/>
  <c r="E1127"/>
  <c r="E1139"/>
  <c r="E1123"/>
  <c r="E941"/>
  <c r="E924"/>
  <c r="E831"/>
  <c r="E794"/>
  <c r="E757"/>
  <c r="E548"/>
  <c r="E452"/>
  <c r="E186"/>
  <c r="E113"/>
  <c r="E749"/>
  <c r="E1212"/>
  <c r="E1208"/>
  <c r="E1200"/>
  <c r="E1192"/>
  <c r="E1184"/>
  <c r="E1180"/>
  <c r="E1172"/>
  <c r="E1168"/>
  <c r="E1159"/>
  <c r="E1155"/>
  <c r="E1143"/>
  <c r="E1135"/>
  <c r="E1131"/>
  <c r="E1115"/>
  <c r="E1111"/>
  <c r="E1107"/>
  <c r="E1081"/>
  <c r="E1077"/>
  <c r="E1069"/>
  <c r="E1065"/>
  <c r="E1061"/>
  <c r="E1057"/>
  <c r="E1053"/>
  <c r="E1040"/>
  <c r="E1024"/>
  <c r="E1020"/>
  <c r="E1016"/>
  <c r="E1012"/>
  <c r="E1008"/>
  <c r="E998"/>
  <c r="E945"/>
  <c r="E937"/>
  <c r="E933"/>
  <c r="E790"/>
  <c r="E777"/>
  <c r="E760"/>
  <c r="E753"/>
  <c r="E745"/>
  <c r="E741"/>
  <c r="E720"/>
  <c r="E716"/>
  <c r="E712"/>
  <c r="E708"/>
  <c r="E704"/>
  <c r="E696"/>
  <c r="E692"/>
  <c r="E676"/>
  <c r="E667"/>
  <c r="E663"/>
  <c r="E659"/>
  <c r="E655"/>
  <c r="E647"/>
  <c r="E638"/>
  <c r="E619"/>
  <c r="E600"/>
  <c r="E590"/>
  <c r="E581"/>
  <c r="E573"/>
  <c r="E569"/>
  <c r="E540"/>
  <c r="E536"/>
  <c r="E523"/>
  <c r="E519"/>
  <c r="E498"/>
  <c r="E488"/>
  <c r="E484"/>
  <c r="E464"/>
  <c r="E460"/>
  <c r="E456"/>
  <c r="E448"/>
  <c r="E435"/>
  <c r="E431"/>
  <c r="E423"/>
  <c r="E415"/>
  <c r="E411"/>
  <c r="E403"/>
  <c r="E399"/>
  <c r="E395"/>
  <c r="E391"/>
  <c r="E387"/>
  <c r="E383"/>
  <c r="E379"/>
  <c r="E375"/>
  <c r="E360"/>
  <c r="E357"/>
  <c r="E344"/>
  <c r="E340"/>
  <c r="E336"/>
  <c r="E332"/>
  <c r="E328"/>
  <c r="E315"/>
  <c r="E303"/>
  <c r="E299"/>
  <c r="E291"/>
  <c r="E277"/>
  <c r="E273"/>
  <c r="E269"/>
  <c r="E265"/>
  <c r="E257"/>
  <c r="E243"/>
  <c r="E215"/>
  <c r="E211"/>
  <c r="E203"/>
  <c r="E199"/>
  <c r="E177"/>
  <c r="E158"/>
  <c r="E146"/>
  <c r="E142"/>
  <c r="E129"/>
  <c r="E121"/>
  <c r="E117"/>
  <c r="E109"/>
  <c r="E87"/>
  <c r="E56"/>
  <c r="E52"/>
  <c r="E48"/>
  <c r="E31"/>
  <c r="E27"/>
  <c r="E23"/>
  <c r="E887"/>
  <c r="E769"/>
  <c r="E1028"/>
  <c r="E44"/>
  <c r="E727"/>
  <c r="E967"/>
  <c r="E615"/>
  <c r="E1098"/>
  <c r="E472"/>
  <c r="E803"/>
  <c r="E912"/>
  <c r="N1213"/>
  <c r="N495"/>
  <c r="N1217"/>
  <c r="N1218"/>
  <c r="N1005"/>
</calcChain>
</file>

<file path=xl/sharedStrings.xml><?xml version="1.0" encoding="utf-8"?>
<sst xmlns="http://schemas.openxmlformats.org/spreadsheetml/2006/main" count="2004" uniqueCount="674">
  <si>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</si>
  <si>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</si>
  <si>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</si>
  <si>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</si>
  <si>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</si>
  <si>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</si>
  <si>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</si>
  <si>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</si>
  <si>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</si>
  <si>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</si>
  <si>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</si>
  <si>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</si>
  <si>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</si>
  <si>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</si>
  <si>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</si>
  <si>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</si>
  <si>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</si>
  <si>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</si>
  <si>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</si>
  <si>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</si>
  <si>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</si>
  <si>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</si>
  <si>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</si>
  <si>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</si>
  <si>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</si>
  <si>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</si>
  <si>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ул.Ленина 119</t>
  </si>
  <si>
    <t>ул.Ленина 120</t>
  </si>
  <si>
    <t>ул.Ленина 121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</si>
  <si>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</si>
  <si>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</si>
  <si>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</si>
  <si>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</si>
  <si>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</si>
  <si>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</si>
  <si>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</si>
  <si>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</si>
  <si>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</si>
  <si>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</si>
  <si>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</si>
  <si>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</si>
  <si>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</si>
  <si>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</si>
  <si>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</si>
  <si>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</si>
  <si>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</si>
  <si>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</si>
  <si>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</si>
  <si>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</si>
  <si>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</si>
  <si>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</si>
  <si>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</si>
  <si>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</si>
  <si>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</si>
  <si>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</si>
  <si>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</si>
  <si>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</si>
  <si>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</si>
  <si>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</si>
  <si>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</si>
  <si>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</si>
  <si>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</si>
  <si>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</si>
  <si>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</si>
  <si>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</si>
  <si>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</si>
  <si>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</si>
  <si>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</si>
  <si>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</si>
  <si>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</si>
  <si>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</si>
  <si>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</si>
  <si>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</si>
  <si>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</si>
  <si>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</si>
  <si>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</si>
  <si>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</si>
  <si>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</si>
  <si>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</si>
  <si>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</si>
  <si>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</si>
  <si>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</si>
  <si>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</si>
  <si>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</si>
  <si>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</si>
  <si>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</si>
  <si>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</si>
  <si>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</si>
  <si>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</si>
  <si>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</si>
  <si>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</si>
  <si>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</si>
  <si>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</si>
  <si>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</si>
  <si>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</si>
  <si>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</si>
  <si>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</si>
  <si>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</si>
  <si>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</si>
  <si>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</si>
  <si>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</si>
  <si>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</si>
  <si>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</si>
  <si>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</si>
  <si>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</si>
  <si>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</si>
  <si>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</si>
  <si>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</si>
  <si>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</si>
  <si>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</si>
  <si>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</si>
  <si>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</si>
  <si>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</si>
  <si>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</si>
  <si>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</si>
  <si>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</si>
  <si>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</si>
  <si>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</si>
  <si>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</si>
  <si>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</si>
  <si>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</si>
  <si>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</si>
  <si>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</si>
  <si>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</si>
  <si>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</si>
  <si>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</si>
  <si>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</si>
  <si>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</si>
  <si>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</si>
  <si>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</si>
  <si>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</si>
  <si>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</si>
  <si>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</si>
  <si>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</si>
  <si>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</si>
  <si>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</si>
  <si>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</si>
  <si>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</si>
  <si>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</si>
  <si>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</si>
  <si>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</si>
  <si>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</si>
  <si>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</si>
  <si>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</si>
  <si>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</si>
  <si>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</si>
  <si>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</si>
  <si>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</si>
  <si>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</si>
  <si>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ул.Карпинского 13</t>
  </si>
  <si>
    <t>ул.Карпинского 17</t>
  </si>
  <si>
    <t>ул.Карпинского 18</t>
  </si>
  <si>
    <t>ул.Карпинского 19</t>
  </si>
  <si>
    <t>ул.Карпинского 20</t>
  </si>
  <si>
    <t>текущий ремонт 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</si>
  <si>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</si>
  <si>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</si>
  <si>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</si>
  <si>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</si>
  <si>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</si>
  <si>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</si>
  <si>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</si>
  <si>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</si>
  <si>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</si>
  <si>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</si>
  <si>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</si>
  <si>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</si>
  <si>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</si>
  <si>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</si>
  <si>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</si>
  <si>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</si>
  <si>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</si>
  <si>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</si>
  <si>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</si>
  <si>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</si>
  <si>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</si>
  <si>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</si>
  <si>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</si>
  <si>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</si>
  <si>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</si>
  <si>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</si>
  <si>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</si>
  <si>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</si>
  <si>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</si>
  <si>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</si>
  <si>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</si>
  <si>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</si>
  <si>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</si>
  <si>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</si>
  <si>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</si>
  <si>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</si>
  <si>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</si>
  <si>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</si>
  <si>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</si>
  <si>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Наименование работ</t>
  </si>
  <si>
    <t>Текущий ремонт:</t>
  </si>
  <si>
    <t>Итого:</t>
  </si>
  <si>
    <t>аварийный жилой фонд</t>
  </si>
  <si>
    <t>ул.8Марта 32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</si>
  <si>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</si>
  <si>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</si>
  <si>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</si>
  <si>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</si>
  <si>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</si>
  <si>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</si>
  <si>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</si>
  <si>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</si>
  <si>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</si>
  <si>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</si>
  <si>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</si>
  <si>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</si>
  <si>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</si>
  <si>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</si>
  <si>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</si>
  <si>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</si>
  <si>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</si>
  <si>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</si>
  <si>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</si>
  <si>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</si>
  <si>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</si>
  <si>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</si>
  <si>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</si>
  <si>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</si>
  <si>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</si>
  <si>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</si>
  <si>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</si>
  <si>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</si>
  <si>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</si>
  <si>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</si>
  <si>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</si>
  <si>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</si>
  <si>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</si>
  <si>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</si>
  <si>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</si>
  <si>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</si>
  <si>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</si>
  <si>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</si>
  <si>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</si>
  <si>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</si>
  <si>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</si>
  <si>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</si>
  <si>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</si>
  <si>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</si>
  <si>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</si>
  <si>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</si>
  <si>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</si>
  <si>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</si>
  <si>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</si>
  <si>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</si>
  <si>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</si>
  <si>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</si>
  <si>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</si>
  <si>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ул.Горняков 39</t>
  </si>
  <si>
    <t>ул.Горняков 40</t>
  </si>
  <si>
    <t>пр.Декабристов 10</t>
  </si>
  <si>
    <t>ул.Мира 93</t>
  </si>
  <si>
    <t>ул.Мира 97</t>
  </si>
  <si>
    <t>ул.Советская 113/1</t>
  </si>
  <si>
    <t>ул.М-Горького 14а</t>
  </si>
  <si>
    <t>ул.Ленина 88а</t>
  </si>
  <si>
    <t>ул.Почтамтская 4</t>
  </si>
  <si>
    <t xml:space="preserve"> </t>
  </si>
  <si>
    <t>ул.8Марта 36</t>
  </si>
  <si>
    <t>ул.Мира 47</t>
  </si>
  <si>
    <t>по согл.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</si>
  <si>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</si>
  <si>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</si>
  <si>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</si>
  <si>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</si>
  <si>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</si>
  <si>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</si>
  <si>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</si>
  <si>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1 под.</t>
  </si>
  <si>
    <t>2 под.</t>
  </si>
  <si>
    <t>3 под.</t>
  </si>
  <si>
    <t>1 подв.</t>
  </si>
  <si>
    <t>замена крана шарового Ф15</t>
  </si>
  <si>
    <t>подв.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</si>
  <si>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</si>
  <si>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</si>
  <si>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</si>
  <si>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замена участка канализации Ф110</t>
  </si>
  <si>
    <t xml:space="preserve">замена участка канализации Ф50 </t>
  </si>
  <si>
    <t>ул.Попова 4</t>
  </si>
  <si>
    <t>замена трубы ХВС на ПП 25 с муфтами</t>
  </si>
  <si>
    <t>замена участка канализации Ф110 с переходом</t>
  </si>
  <si>
    <t>замена трубы ХВС на ПП 20 с муфтами</t>
  </si>
  <si>
    <t>демонтаж/монтаж унитаза для раб.слесарей</t>
  </si>
  <si>
    <t>ж/д посёлок 9</t>
  </si>
  <si>
    <t>по согл.заяв.</t>
  </si>
  <si>
    <t>косметический ремонт</t>
  </si>
  <si>
    <t>кв.2</t>
  </si>
  <si>
    <t>4 под.</t>
  </si>
  <si>
    <t>кв.5</t>
  </si>
  <si>
    <t>кв.4</t>
  </si>
  <si>
    <t>замена трубы ХВС на ПП 32 с муфтами</t>
  </si>
  <si>
    <t>разборка перекрытий для раб.слесарей</t>
  </si>
  <si>
    <t>2 подв.</t>
  </si>
  <si>
    <t>кв.12</t>
  </si>
  <si>
    <t>кв.8</t>
  </si>
  <si>
    <t>замена участка канализации Ф50</t>
  </si>
  <si>
    <t>2026 г.</t>
  </si>
  <si>
    <t>кв.33</t>
  </si>
  <si>
    <t>кв.29</t>
  </si>
  <si>
    <t>замена крана шарового Ф25</t>
  </si>
  <si>
    <t>заделка пустот в перекрытии после раб.слесарей (пенопласт,монт.пена)</t>
  </si>
  <si>
    <t>кв.36</t>
  </si>
  <si>
    <t>кв.16</t>
  </si>
  <si>
    <t>3 подв.</t>
  </si>
  <si>
    <t xml:space="preserve">        по выполнению плана текущего ремонта общего имущества жилого фонда</t>
  </si>
  <si>
    <t>Объем выполненных работ с единицами измерения</t>
  </si>
  <si>
    <t>Стоимость работы по текущему ремонту общего имущества,руб.</t>
  </si>
  <si>
    <t>Основание проведия работы</t>
  </si>
  <si>
    <t>Реквизиты акта выполненных работ или адрес сайта в информационно-телекоммуникационной сети "Интернет",где размещен такой акт,при наличии подписанного акта.</t>
  </si>
  <si>
    <t>замена крана шарового 3/4 с американкой</t>
  </si>
  <si>
    <t>4-м/п</t>
  </si>
  <si>
    <t>1-шт</t>
  </si>
  <si>
    <t>1-м/п</t>
  </si>
  <si>
    <t>6-м/п</t>
  </si>
  <si>
    <t>2-м/п</t>
  </si>
  <si>
    <t>1-шт.</t>
  </si>
  <si>
    <t>2-шт.</t>
  </si>
  <si>
    <t>12-м/п</t>
  </si>
  <si>
    <t>0,85-м/п</t>
  </si>
  <si>
    <t>3-шт.</t>
  </si>
  <si>
    <t>план</t>
  </si>
  <si>
    <t>по обращению</t>
  </si>
  <si>
    <t xml:space="preserve">подв. </t>
  </si>
  <si>
    <t>кв.18,19</t>
  </si>
  <si>
    <t>кв.15</t>
  </si>
  <si>
    <t>4-шт.</t>
  </si>
  <si>
    <t>кв.95</t>
  </si>
  <si>
    <t>замена крана шарового 3/4 с американкой,Ф25</t>
  </si>
  <si>
    <t>1-м/п.</t>
  </si>
  <si>
    <t>замена участка канализации Ф110 с переходом и ревизией</t>
  </si>
  <si>
    <t xml:space="preserve">замена участка канализации Ф110 </t>
  </si>
  <si>
    <t>кв.41</t>
  </si>
  <si>
    <t>5 под.</t>
  </si>
  <si>
    <t>замена крана шарового Ф15,3/4</t>
  </si>
  <si>
    <t>замена радиатора на биметалл-10 секций</t>
  </si>
  <si>
    <t>замена крана шарового Ф15,Ф25-2шт.</t>
  </si>
  <si>
    <t>замена участка канализации Ф50 с переходом</t>
  </si>
  <si>
    <t>6-шт.</t>
  </si>
  <si>
    <t>кв.62</t>
  </si>
  <si>
    <t>установка радиатора на биметалл-12 секций</t>
  </si>
  <si>
    <t>2,35-м/п</t>
  </si>
  <si>
    <t>ВРУ</t>
  </si>
  <si>
    <t xml:space="preserve">замена крана шарового Ф15 </t>
  </si>
  <si>
    <t>кровля</t>
  </si>
  <si>
    <t>6-кв.м</t>
  </si>
  <si>
    <t>7 под.</t>
  </si>
  <si>
    <t>5-шт.</t>
  </si>
  <si>
    <t>кв.68 под.</t>
  </si>
  <si>
    <t>2,7-м/п</t>
  </si>
  <si>
    <t>установка заглушки Ф50</t>
  </si>
  <si>
    <t>кв.6</t>
  </si>
  <si>
    <t xml:space="preserve">замена участка канализации Ф110 с переходом </t>
  </si>
  <si>
    <t>2-м/п.</t>
  </si>
  <si>
    <t>замена трубы отопления на ПП 25 с муфтами,тройниками,угольниками</t>
  </si>
  <si>
    <t>замена участка канализации Ф50 с заглушкой</t>
  </si>
  <si>
    <t>изготовление/монтаж новых оконных решеток-перенавеска б/у оконных решеток</t>
  </si>
  <si>
    <t>15,8-м/п</t>
  </si>
  <si>
    <t>изготовление/монтаж деревянных перил</t>
  </si>
  <si>
    <t>2,8-м/п</t>
  </si>
  <si>
    <t>вышка телескопическая (на всю работу)</t>
  </si>
  <si>
    <t>0,5-маш.час</t>
  </si>
  <si>
    <t>1,5-кв.м</t>
  </si>
  <si>
    <t>1-маш.час</t>
  </si>
  <si>
    <t>4,5-кв.м</t>
  </si>
  <si>
    <t>2-маш.час</t>
  </si>
  <si>
    <t>замена шифера на кровле</t>
  </si>
  <si>
    <t>3-кв.м</t>
  </si>
  <si>
    <t>фасад</t>
  </si>
  <si>
    <t>демонтаж противоскользящего коврика</t>
  </si>
  <si>
    <t>1--шт.</t>
  </si>
  <si>
    <t>заделка пустот в перекрытии после раб.слесарей (пенопласт,монт.пена)/оштукатуривание</t>
  </si>
  <si>
    <t>3-маш.час</t>
  </si>
  <si>
    <t>2-кв.м</t>
  </si>
  <si>
    <t>5-маш.час</t>
  </si>
  <si>
    <t>изготовление/монтаж новых дер.перил</t>
  </si>
  <si>
    <t xml:space="preserve">подв.  </t>
  </si>
  <si>
    <t xml:space="preserve">      за апрель 2026 г. </t>
  </si>
  <si>
    <t>электромонтажные работы</t>
  </si>
  <si>
    <t>герметизация вент.трубы герметиком/выпрямление примыкания трубы на кровле</t>
  </si>
  <si>
    <t>2,4-м.п</t>
  </si>
  <si>
    <t>вышка телескопическая (на всюработу)</t>
  </si>
  <si>
    <t>кв.5,8</t>
  </si>
  <si>
    <t xml:space="preserve">выпрямление примык.к дымовым трубам/герметизация/демонтаж-монтаж шифера </t>
  </si>
  <si>
    <t>9,6-м.п</t>
  </si>
  <si>
    <t>0,92-м3</t>
  </si>
  <si>
    <t>ремонт трубы из кирпича/устройство примыкания</t>
  </si>
  <si>
    <t>11-маш.час</t>
  </si>
  <si>
    <t>восстановление дверного полотна/монтаж</t>
  </si>
  <si>
    <t>5,4-м/п</t>
  </si>
  <si>
    <t>ремонт кровли/замена шифера</t>
  </si>
  <si>
    <t>5,6 под.</t>
  </si>
  <si>
    <t>3,5-кв.м</t>
  </si>
  <si>
    <t>демонтаж 2-х противоскользящих ковриков на крыльце</t>
  </si>
  <si>
    <t>восстановление кладки трубы после прочистки</t>
  </si>
  <si>
    <t>восстановление кладки трубы после прочистки/оштукатуривание</t>
  </si>
  <si>
    <t>0,13-кв.м</t>
  </si>
  <si>
    <t>ремонт крыльца</t>
  </si>
  <si>
    <t>ремонт пола (доска)</t>
  </si>
  <si>
    <t>11,59-кв.м</t>
  </si>
  <si>
    <t>кв.12,16</t>
  </si>
  <si>
    <t>6,2-м/п</t>
  </si>
  <si>
    <t>изготовление поручня в под. (сварка)</t>
  </si>
  <si>
    <t>6 под.</t>
  </si>
  <si>
    <t>изготовление поручня у под. (сварка)</t>
  </si>
  <si>
    <t>кв.35</t>
  </si>
  <si>
    <t>запенивание пустот в перекрытии</t>
  </si>
  <si>
    <t>3,2-м/п</t>
  </si>
  <si>
    <t>0,75-кв.м</t>
  </si>
  <si>
    <t>вскрытие/зашивка пустот в перекрытии для раб.слесарей (пенопласт,монт.пена)</t>
  </si>
  <si>
    <t>3-м/п</t>
  </si>
  <si>
    <t>герметизация примыкания и вент.трубы по периметру на кровле</t>
  </si>
  <si>
    <t>запенивание отверстий</t>
  </si>
  <si>
    <t>выпрямление листа примык.на 2-х трубах вентиляции/герметизация</t>
  </si>
  <si>
    <t>9,6-м/п</t>
  </si>
  <si>
    <t>22,4-м/п</t>
  </si>
  <si>
    <t>изготовление/монтаж экрана на радиатор</t>
  </si>
  <si>
    <t>перенавеска оконных решеток</t>
  </si>
  <si>
    <t>замена шифера на кровле/монтаж досок на карнизе</t>
  </si>
  <si>
    <t>ремонт лестничного марша (доска,брус)</t>
  </si>
  <si>
    <t>36-м/п</t>
  </si>
  <si>
    <t>ремонт кирпичной кладки стены внутри подъезда</t>
  </si>
  <si>
    <t>0,33-м3</t>
  </si>
  <si>
    <t>демонтаж металлического штыря</t>
  </si>
  <si>
    <t>зачистка эл.щитов от краски и наклеек</t>
  </si>
  <si>
    <t>демонтаж креплений решеток на окна и батареи и металл.креплений</t>
  </si>
  <si>
    <t>кв.57,54</t>
  </si>
  <si>
    <t>замена трубы ХВС на ПП 20 с муфтами,угольниками,ресьбой</t>
  </si>
  <si>
    <t>замена американки Ф25 на трубе ХВС</t>
  </si>
  <si>
    <t>замена трубы ХВС на ПП 32 с американками</t>
  </si>
  <si>
    <t>установка ревизии Ф110, Ф50</t>
  </si>
  <si>
    <t>под.</t>
  </si>
  <si>
    <t>установка опоры Ф32</t>
  </si>
  <si>
    <t>1,2,3 подв.</t>
  </si>
  <si>
    <t>замена трубы ХВС Ф89 (сталь,сварка) с отводом-2шт.</t>
  </si>
  <si>
    <t>2 под.чердак</t>
  </si>
  <si>
    <t>подв.(сборка отопления)</t>
  </si>
  <si>
    <t>замена крана шарового Ф15,3/4 с футоркой</t>
  </si>
  <si>
    <t>кв.36,42</t>
  </si>
  <si>
    <t>замена участка канализации Ф110 с крестовиной,ревизией,восстановителем раструба</t>
  </si>
  <si>
    <t>10,8-м/п</t>
  </si>
  <si>
    <t>2,9-м/п</t>
  </si>
  <si>
    <t>замена ревизии Ф110</t>
  </si>
  <si>
    <t>кв.7</t>
  </si>
  <si>
    <t>замена ниппеля и угольника Ф15 на трубе ХВС</t>
  </si>
  <si>
    <t>тех.помещение</t>
  </si>
  <si>
    <t>замена муфты п/п Ф50 на трубе ХВС</t>
  </si>
  <si>
    <t>кв.11</t>
  </si>
  <si>
    <t>кв.36,39,42,45,48</t>
  </si>
  <si>
    <t>16-м/п</t>
  </si>
  <si>
    <t>замена слива для унитаза-3шт. и отвода Ф110</t>
  </si>
  <si>
    <t>замена крана шарового 3/4 с американкой-2шт. Ф25</t>
  </si>
  <si>
    <t>11,4-м/п</t>
  </si>
  <si>
    <t>замена участка канализации Ф110 с переходом,крестовиной</t>
  </si>
  <si>
    <t>подв.под 23 кв.</t>
  </si>
  <si>
    <t>4 подв.</t>
  </si>
  <si>
    <t>под. 20 кв.</t>
  </si>
  <si>
    <t xml:space="preserve">замена крана шарового Ф15, установка заглушки </t>
  </si>
  <si>
    <t>замена крана шарового 3/4 с американкой-2шт.,Ф25</t>
  </si>
  <si>
    <t>2 подв.(сборка)</t>
  </si>
  <si>
    <t>замена трубы ХВС на ПП 32 с американками,тройником</t>
  </si>
  <si>
    <t>замена крана шарового Ф15,Ф25</t>
  </si>
  <si>
    <t>подв.под маг.Зоомир.</t>
  </si>
  <si>
    <t>замена крана шарового Ф32 с ресьбой,американкой,тройником</t>
  </si>
  <si>
    <t>установка заглушки Ф100,Ф50</t>
  </si>
  <si>
    <t>замена участка канализации Ф110 с переходом,крестовинами,сливом для унитаза</t>
  </si>
  <si>
    <t>6,45-м/п</t>
  </si>
  <si>
    <t>замена крана шарового Ф15 с ниппелем</t>
  </si>
  <si>
    <t>подв.ввод ХВС</t>
  </si>
  <si>
    <t>замена трубы ХВС Ф89 (сталь,сварка) с отводом и переходом</t>
  </si>
  <si>
    <t>замена трубы ХВС Ф32 (сталь,сварка)</t>
  </si>
  <si>
    <t>замена крана шарового фланцевого Ф80</t>
  </si>
  <si>
    <t>замена крана шарового Ф25 с ресьбой</t>
  </si>
  <si>
    <t>подв.(сборка ХВС под 95 кв.)</t>
  </si>
  <si>
    <t>замена трубы ХВС на ПП 25 с тройниками</t>
  </si>
  <si>
    <t>подв.ливневка</t>
  </si>
  <si>
    <t>замена участка канализации Ф110 с переходом,отводом,хомутом</t>
  </si>
  <si>
    <t>1,75-м/п</t>
  </si>
  <si>
    <t>установка хомута ремонтного Ф76</t>
  </si>
  <si>
    <t>кв.35 подв.</t>
  </si>
  <si>
    <t>кв.32,39,42,45</t>
  </si>
  <si>
    <t>кв.4,8</t>
  </si>
  <si>
    <t>замена участка канализации Ф110 с переходом и заглушкой</t>
  </si>
  <si>
    <t>подв.под 132 кв.</t>
  </si>
  <si>
    <t>замена перехода Ф50 и хомута на канализ.трубе</t>
  </si>
  <si>
    <t>кв.32,35</t>
  </si>
  <si>
    <t>замена крана шарового Ф15 с ресьбой</t>
  </si>
  <si>
    <t>5,15-м/п</t>
  </si>
  <si>
    <t>замена участка канализации Ф110 с ревизией и переходом</t>
  </si>
  <si>
    <t>кв.66, подв.</t>
  </si>
  <si>
    <t>замена участка канализации Ф110 с крестовиной,переходом и ревизией</t>
  </si>
  <si>
    <t>7,45-м/п</t>
  </si>
  <si>
    <t>установка заглушек Ф50,Ф110</t>
  </si>
  <si>
    <t>замена крана шарового Ф15,Ф20</t>
  </si>
  <si>
    <t>4,4-м/п</t>
  </si>
  <si>
    <t>замена участка канализации Ф110 с крестовиной и ревизией</t>
  </si>
  <si>
    <t>кв.80,82</t>
  </si>
  <si>
    <t>0,6-м/п</t>
  </si>
  <si>
    <t>кв.2,3,6,7</t>
  </si>
  <si>
    <t>кв.74</t>
  </si>
  <si>
    <t>кв.20</t>
  </si>
  <si>
    <t>монтаж светильника ЭРА 8Вт.</t>
  </si>
  <si>
    <t>кв.84,88</t>
  </si>
  <si>
    <t>кв.92</t>
  </si>
  <si>
    <t>кв.42</t>
  </si>
  <si>
    <t>кв.36А</t>
  </si>
  <si>
    <t>установка распред.коробки У-191</t>
  </si>
  <si>
    <t>замена предохранителей 63А</t>
  </si>
  <si>
    <t>5,6 под</t>
  </si>
  <si>
    <t>18,6-м/п</t>
  </si>
  <si>
    <t>перенавеска почтовых ящиков 5-секционные</t>
  </si>
  <si>
    <t>крепеж лестничных маршей и обрамления ступени</t>
  </si>
  <si>
    <t>запенивание пустот монт.пеной</t>
  </si>
  <si>
    <t>замена водосточной трубы</t>
  </si>
  <si>
    <t>8-м/п</t>
  </si>
  <si>
    <t>замена водосточной трубы/перенавеска б/у</t>
  </si>
  <si>
    <t>изготовление/монтаж переходного трапа</t>
  </si>
  <si>
    <t>ремонт тамбурной деревянной двери</t>
  </si>
  <si>
    <t>изготовление/монтаж поручней в подъезде/окраска</t>
  </si>
  <si>
    <t>2,12-м/п</t>
  </si>
  <si>
    <t>утепление плит мин.ватой Тисма и керамзитом</t>
  </si>
  <si>
    <t>2-м3</t>
  </si>
  <si>
    <t>утепление мин.ватой Тисма по периметру комнаты</t>
  </si>
  <si>
    <t>кв.21 подв.</t>
  </si>
  <si>
    <t>герметизация м/панельных швов монт.пеной</t>
  </si>
  <si>
    <t>переустановка ящика для сбора показаний</t>
  </si>
  <si>
    <t>установка ящика для сбора показаний</t>
  </si>
  <si>
    <t>16-кв.м</t>
  </si>
  <si>
    <t>1 под.тамбур</t>
  </si>
  <si>
    <t>демонтаж противоскользящего покрытия</t>
  </si>
  <si>
    <t>1,98-кв.м</t>
  </si>
  <si>
    <t>перенавеска водосточных труб (крепление)</t>
  </si>
  <si>
    <t>кв.19</t>
  </si>
  <si>
    <t xml:space="preserve">демонтаж/монтаж полов в кухне и коридоре/зашивка после раб.слесарей </t>
  </si>
  <si>
    <t>8,73-кв.м</t>
  </si>
  <si>
    <t>2,8-кв.м</t>
  </si>
  <si>
    <t>ремонт пола в санузле (отсыпка щебнем,бетонирование)</t>
  </si>
  <si>
    <t>крепление примыкания к печной трубе/замена шифера</t>
  </si>
  <si>
    <t>чердак</t>
  </si>
  <si>
    <t>перенавеска канализационной трубы/монтаж тройника с заглушкой</t>
  </si>
  <si>
    <t>демонтаж дер.лестницы/крепление шифера/выпрямление примыкания к печным трубам</t>
  </si>
  <si>
    <t>замена шифера/крепление дер.лестницы</t>
  </si>
  <si>
    <t>кв.3</t>
  </si>
  <si>
    <t>крепление деревянного карниза</t>
  </si>
  <si>
    <t>крепление шифера</t>
  </si>
  <si>
    <t>подгонка/пристрожка дверного полотна</t>
  </si>
  <si>
    <t>решетнение стен/перетирка/окраска</t>
  </si>
  <si>
    <t>4,2-кв.м</t>
  </si>
  <si>
    <t>ремонт оконной рамы (подгонка,пристрожка,замена петель)</t>
  </si>
  <si>
    <t>кв.5 чердак</t>
  </si>
  <si>
    <t>монтаж канализационной трубы с тройником и заглушкой</t>
  </si>
  <si>
    <t>кв.36,42,45,48,39</t>
  </si>
  <si>
    <t>24-м/п</t>
  </si>
  <si>
    <t>бетонирование пола пола под унитаз/штукатурка потолка после раб.слесарей</t>
  </si>
  <si>
    <t>4,8-кв.м</t>
  </si>
  <si>
    <t>замена шифера и примыкания на кровле/прочистка вент.канала/закрытие тротуара сигнал.лентой</t>
  </si>
  <si>
    <t>ремонт кровли спуска в подвал (изготовление нов.дер.обрешетки)\вывоз мусора</t>
  </si>
  <si>
    <t>кв.21</t>
  </si>
  <si>
    <t>замена крана шарового Ф15,Ф20-2шт. с ресьбой и угольником</t>
  </si>
  <si>
    <t>замена манжеты Ф110</t>
  </si>
  <si>
    <t>кв.132,125</t>
  </si>
  <si>
    <t>8,2-м/п</t>
  </si>
  <si>
    <t>0,15-м/п</t>
  </si>
  <si>
    <t>кв.37,40</t>
  </si>
  <si>
    <t>5,8-м/п</t>
  </si>
  <si>
    <t>замена участка канализации Ф110 с крестовиной,переходом и сливом для унитаза</t>
  </si>
  <si>
    <t>кв.6,7</t>
  </si>
  <si>
    <t>замена трубы ХВС на ПП 20 с муфтами,угольниками</t>
  </si>
  <si>
    <t>кв.70</t>
  </si>
  <si>
    <t>замена американки,тройника,угольника Ф20</t>
  </si>
  <si>
    <t>соцзащита</t>
  </si>
  <si>
    <t>кв.9</t>
  </si>
  <si>
    <t>4,7-м/п</t>
  </si>
  <si>
    <t>замена муфты,сгона стального,контрагайки Ф15</t>
  </si>
  <si>
    <t xml:space="preserve">кв.4 </t>
  </si>
  <si>
    <t>замена крана шарового 3/4</t>
  </si>
  <si>
    <t>подв.под 48 кв.</t>
  </si>
  <si>
    <t>кв.17</t>
  </si>
  <si>
    <t>кв.30</t>
  </si>
  <si>
    <t>замена участка канализации Ф110 с переходом и крестовиной</t>
  </si>
  <si>
    <t>7,85-м/п</t>
  </si>
  <si>
    <t>7-м/п</t>
  </si>
  <si>
    <t>замена трубы ХВС на ПП 32 с муфтами,опорами,американкой</t>
  </si>
  <si>
    <t>замена трубы ХВС на ПП 20 с муфтами,американкой,угольниками</t>
  </si>
  <si>
    <t>замена трубы ГВС на ПП 32 с муфтами,опорами,американкой</t>
  </si>
  <si>
    <t>замена трубы ГВС на ПП 25 с муфтами,американкой,угольниками</t>
  </si>
  <si>
    <t xml:space="preserve">замена трубы ГВС на ПП 20 с муфтами </t>
  </si>
  <si>
    <t xml:space="preserve">замена участка канализации Ф110 с переходом  </t>
  </si>
  <si>
    <t>2,3 подв.</t>
  </si>
  <si>
    <t>замена трубы ХВС на ПП 32 с муфтами,американками</t>
  </si>
  <si>
    <t>установка фильтра Ф20</t>
  </si>
  <si>
    <t>кв.30 подв.</t>
  </si>
  <si>
    <t>замена участка канализации Ф110 с переходом,крестовиной и сливом для унитаза</t>
  </si>
  <si>
    <t>4,1-м/п</t>
  </si>
  <si>
    <t>замена трубы ХВС на ПП 20 с муфтами,американкой и ресьбой</t>
  </si>
  <si>
    <t>установка заглушки 3/4</t>
  </si>
  <si>
    <t>замена крана шарового 3/4 с ниппелем</t>
  </si>
  <si>
    <t>замена крана шарового Ф15-4шт.,Ф20-4шт.,Ф32 с ресьбой</t>
  </si>
  <si>
    <t>9-шт.</t>
  </si>
  <si>
    <t>замена трубы ХВС на ПП 32 с муфтами,американкой,тройниками</t>
  </si>
  <si>
    <t>замена трубы ХВС на ПП 25 с муфтами,опорами,угольниками</t>
  </si>
  <si>
    <t xml:space="preserve">2 подв. </t>
  </si>
  <si>
    <t>замена крана шарового Ф15,Ф25,3/4</t>
  </si>
  <si>
    <t>замена американки,тройника Ф25</t>
  </si>
  <si>
    <t>1,1-м/п</t>
  </si>
  <si>
    <t xml:space="preserve">замена крана шарового Ф25 </t>
  </si>
  <si>
    <t>3 подв.узел</t>
  </si>
  <si>
    <t>замена муфты Ф32</t>
  </si>
  <si>
    <t xml:space="preserve">кв.10 </t>
  </si>
  <si>
    <t>замена трубы ХВС на ПП 32 с муфтами и американками</t>
  </si>
  <si>
    <t>9,25-м/п</t>
  </si>
  <si>
    <t>демонтаж радиатора для раб.слесарей</t>
  </si>
  <si>
    <t>замена трубы отопления на ПП Ф25 с муфтами</t>
  </si>
  <si>
    <t>кв.61</t>
  </si>
  <si>
    <t>замена трубы ГВС на ПП 32 с американками и ресьбой</t>
  </si>
  <si>
    <t>ШХ Горняк</t>
  </si>
  <si>
    <t>подв.под 92 кв.</t>
  </si>
  <si>
    <t xml:space="preserve">установка перехода Ф50,заглушки Ф50 и Ф40 </t>
  </si>
  <si>
    <t xml:space="preserve">кв.82,83, Хозтовары </t>
  </si>
  <si>
    <t>2,45-м/п</t>
  </si>
  <si>
    <t xml:space="preserve">кв.82 </t>
  </si>
  <si>
    <t xml:space="preserve">замена крана шарового Ф15,Ф20 </t>
  </si>
  <si>
    <t>замена крана шарового Ф32 фланцевого</t>
  </si>
  <si>
    <t>кв.50</t>
  </si>
  <si>
    <t>кв.45А</t>
  </si>
  <si>
    <t>замена крана шарового Ф25,Ф15 со сгонами,</t>
  </si>
  <si>
    <t>замена крана шарового Ф50 фланцевого</t>
  </si>
  <si>
    <t>5-м/п</t>
  </si>
  <si>
    <t>замена трубы ХВС Ф57 (сталь,сварка)/приварка фланцев Ф50</t>
  </si>
  <si>
    <t>замена трубы ХВС Ф76 (сталь,сварка)</t>
  </si>
  <si>
    <t>18-м/п</t>
  </si>
  <si>
    <t>установка манометра</t>
  </si>
  <si>
    <t>подв.под 66 кв.</t>
  </si>
  <si>
    <t>замена американки Ф32</t>
  </si>
  <si>
    <t xml:space="preserve">кв.32 </t>
  </si>
  <si>
    <t>кв.69</t>
  </si>
  <si>
    <t>демонтаж старых/монтаж новых дверей</t>
  </si>
  <si>
    <t>придомовая тер.</t>
  </si>
  <si>
    <t>установка канализационного люка (кирпич,бетон)</t>
  </si>
  <si>
    <t>замена унитаза с бачком типа "Компакт"/бетонирование пола</t>
  </si>
  <si>
    <t>закрашивание надписей на фасаде</t>
  </si>
  <si>
    <t>2,4-кв.м</t>
  </si>
  <si>
    <t>кв.47,50,51</t>
  </si>
  <si>
    <t>14-м/п</t>
  </si>
  <si>
    <t>10 под.</t>
  </si>
  <si>
    <t>монтаж доп.трубы на ливневку</t>
  </si>
  <si>
    <t>изготовление/монтаж поручней</t>
  </si>
  <si>
    <t>кв.30,32</t>
  </si>
  <si>
    <t>заделка пустот в перекрытии после раб.слесарей (пенопласт,монт.пена,штукатурка)</t>
  </si>
  <si>
    <t>7,2-м/п</t>
  </si>
  <si>
    <t>закрепление на саморезы водосточную трубу</t>
  </si>
  <si>
    <t>запенивание входной коробки (низ)</t>
  </si>
  <si>
    <t>1,2 под.</t>
  </si>
  <si>
    <t>запенивание входной коробки (бок и верх)</t>
  </si>
  <si>
    <t>3,6-м/п</t>
  </si>
  <si>
    <t>ремонт чердачного люка/вывоз мусора</t>
  </si>
  <si>
    <t>монтаж водосточной трубы Ф120</t>
  </si>
  <si>
    <t>замена дверного полотна</t>
  </si>
  <si>
    <t>вскрытие деревянных полов/зашивка</t>
  </si>
  <si>
    <t>герметизация ливневки на чердаке (герметик)</t>
  </si>
  <si>
    <t>закрепление сетки слухового окна на дюбеля и шурупы</t>
  </si>
  <si>
    <t>монтаж/демонтаж лесов для бурения отдушин</t>
  </si>
  <si>
    <t>замена стекла на окне в под.</t>
  </si>
  <si>
    <t>0,41-кв.м</t>
  </si>
  <si>
    <t>8,88-кв.м</t>
  </si>
  <si>
    <t>ремонт пола и перекрытия в санузле (доска,брус,мин.вата,лаги)/вывз мусора</t>
  </si>
  <si>
    <t>2,3,4 подв.</t>
  </si>
  <si>
    <t>13-шт.</t>
  </si>
  <si>
    <t>монтаж решеток на слуховые окна в подв.</t>
  </si>
  <si>
    <t>изготовление/монтаж решеток на вент.шахты и подв.двери/очистка приямков</t>
  </si>
</sst>
</file>

<file path=xl/styles.xml><?xml version="1.0" encoding="utf-8"?>
<styleSheet xmlns="http://schemas.openxmlformats.org/spreadsheetml/2006/main">
  <numFmts count="1">
    <numFmt numFmtId="173" formatCode="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9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4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10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73" fontId="0" fillId="0" borderId="0" xfId="0" applyNumberForma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1" fillId="0" borderId="0" xfId="0" applyFont="1"/>
    <xf numFmtId="0" fontId="20" fillId="2" borderId="5" xfId="0" applyFont="1" applyFill="1" applyBorder="1"/>
    <xf numFmtId="0" fontId="22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center"/>
    </xf>
    <xf numFmtId="14" fontId="21" fillId="0" borderId="0" xfId="0" applyNumberFormat="1" applyFont="1" applyBorder="1"/>
    <xf numFmtId="0" fontId="21" fillId="0" borderId="0" xfId="0" applyFont="1" applyBorder="1"/>
    <xf numFmtId="0" fontId="24" fillId="0" borderId="5" xfId="0" applyFont="1" applyFill="1" applyBorder="1" applyAlignment="1">
      <alignment horizontal="left"/>
    </xf>
    <xf numFmtId="0" fontId="24" fillId="0" borderId="5" xfId="0" applyFont="1" applyFill="1" applyBorder="1"/>
    <xf numFmtId="0" fontId="25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/>
    </xf>
    <xf numFmtId="14" fontId="24" fillId="0" borderId="5" xfId="0" applyNumberFormat="1" applyFont="1" applyFill="1" applyBorder="1" applyAlignment="1">
      <alignment horizontal="right"/>
    </xf>
    <xf numFmtId="0" fontId="21" fillId="0" borderId="0" xfId="0" applyFont="1" applyFill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14" fontId="24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2" fontId="24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1" fillId="0" borderId="0" xfId="0" applyFont="1" applyFill="1" applyBorder="1"/>
    <xf numFmtId="14" fontId="24" fillId="0" borderId="0" xfId="0" applyNumberFormat="1" applyFont="1" applyFill="1" applyBorder="1"/>
    <xf numFmtId="2" fontId="24" fillId="0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7" fillId="0" borderId="0" xfId="0" applyFont="1" applyFill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/>
    <xf numFmtId="0" fontId="0" fillId="0" borderId="5" xfId="0" applyFill="1" applyBorder="1" applyAlignment="1">
      <alignment horizontal="left"/>
    </xf>
    <xf numFmtId="14" fontId="2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28" fillId="0" borderId="5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9" fillId="0" borderId="5" xfId="0" applyFont="1" applyFill="1" applyBorder="1" applyAlignment="1">
      <alignment horizontal="left"/>
    </xf>
    <xf numFmtId="0" fontId="24" fillId="0" borderId="0" xfId="0" applyFont="1" applyFill="1"/>
    <xf numFmtId="14" fontId="0" fillId="0" borderId="0" xfId="0" applyNumberFormat="1" applyFill="1" applyBorder="1"/>
    <xf numFmtId="0" fontId="21" fillId="0" borderId="0" xfId="0" applyFont="1" applyFill="1" applyBorder="1" applyAlignment="1">
      <alignment horizontal="left"/>
    </xf>
    <xf numFmtId="2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5" fillId="0" borderId="0" xfId="0" applyFont="1"/>
    <xf numFmtId="0" fontId="24" fillId="3" borderId="0" xfId="0" applyFont="1" applyFill="1"/>
    <xf numFmtId="0" fontId="24" fillId="4" borderId="0" xfId="0" applyFont="1" applyFill="1"/>
    <xf numFmtId="4" fontId="0" fillId="0" borderId="0" xfId="0" applyNumberFormat="1" applyFill="1" applyAlignment="1"/>
    <xf numFmtId="49" fontId="24" fillId="0" borderId="0" xfId="0" applyNumberFormat="1" applyFont="1" applyFill="1" applyBorder="1" applyAlignment="1">
      <alignment horizontal="right"/>
    </xf>
    <xf numFmtId="4" fontId="0" fillId="0" borderId="5" xfId="0" applyNumberFormat="1" applyFill="1" applyBorder="1" applyAlignment="1">
      <alignment horizontal="center"/>
    </xf>
    <xf numFmtId="0" fontId="24" fillId="0" borderId="6" xfId="0" applyFont="1" applyFill="1" applyBorder="1"/>
    <xf numFmtId="0" fontId="0" fillId="0" borderId="5" xfId="0" applyFill="1" applyBorder="1"/>
    <xf numFmtId="14" fontId="24" fillId="0" borderId="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20" fillId="0" borderId="5" xfId="0" applyFont="1" applyFill="1" applyBorder="1"/>
    <xf numFmtId="0" fontId="23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4" fontId="32" fillId="0" borderId="5" xfId="0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49" fontId="24" fillId="0" borderId="5" xfId="0" applyNumberFormat="1" applyFont="1" applyFill="1" applyBorder="1" applyAlignment="1">
      <alignment horizontal="right"/>
    </xf>
    <xf numFmtId="0" fontId="32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0" fillId="0" borderId="7" xfId="0" applyFont="1" applyFill="1" applyBorder="1"/>
    <xf numFmtId="0" fontId="23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6" xfId="0" applyFont="1" applyFill="1" applyBorder="1"/>
    <xf numFmtId="0" fontId="31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4" fontId="32" fillId="0" borderId="6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0" fontId="0" fillId="0" borderId="5" xfId="0" applyFont="1" applyFill="1" applyBorder="1"/>
    <xf numFmtId="0" fontId="19" fillId="0" borderId="5" xfId="0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right"/>
    </xf>
    <xf numFmtId="2" fontId="32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right"/>
    </xf>
    <xf numFmtId="0" fontId="21" fillId="0" borderId="5" xfId="0" applyFont="1" applyFill="1" applyBorder="1"/>
    <xf numFmtId="0" fontId="33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2" fontId="28" fillId="0" borderId="5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21" fillId="0" borderId="5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center"/>
    </xf>
    <xf numFmtId="14" fontId="21" fillId="0" borderId="5" xfId="0" applyNumberFormat="1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4" fontId="28" fillId="0" borderId="6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left"/>
    </xf>
    <xf numFmtId="0" fontId="24" fillId="0" borderId="7" xfId="0" applyFont="1" applyFill="1" applyBorder="1"/>
    <xf numFmtId="0" fontId="25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center"/>
    </xf>
    <xf numFmtId="14" fontId="0" fillId="0" borderId="5" xfId="0" applyNumberFormat="1" applyFill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37"/>
  <sheetViews>
    <sheetView tabSelected="1" topLeftCell="A1193" zoomScaleNormal="100" workbookViewId="0">
      <selection activeCell="F1233" sqref="F1233"/>
    </sheetView>
  </sheetViews>
  <sheetFormatPr defaultRowHeight="12.75"/>
  <cols>
    <col min="1" max="1" width="4.28515625" customWidth="1"/>
    <col min="2" max="2" width="22.28515625" customWidth="1"/>
    <col min="3" max="3" width="40.7109375" customWidth="1"/>
    <col min="4" max="5" width="12" customWidth="1"/>
    <col min="6" max="6" width="25.140625" customWidth="1"/>
    <col min="7" max="7" width="14.140625" customWidth="1"/>
    <col min="8" max="8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5" bestFit="1" customWidth="1"/>
    <col min="17" max="18" width="10.140625" bestFit="1" customWidth="1"/>
  </cols>
  <sheetData>
    <row r="1" spans="1:16" ht="18">
      <c r="A1" s="1"/>
      <c r="B1" s="2" t="s">
        <v>186</v>
      </c>
      <c r="C1" s="3"/>
      <c r="D1" s="3"/>
      <c r="E1" s="3"/>
      <c r="F1" s="3"/>
      <c r="G1" s="6"/>
      <c r="P1" s="47"/>
    </row>
    <row r="2" spans="1:16">
      <c r="A2" s="4"/>
      <c r="B2" s="5"/>
      <c r="C2" s="6"/>
      <c r="D2" s="6"/>
      <c r="E2" s="6"/>
      <c r="F2" s="6"/>
      <c r="G2" s="6"/>
      <c r="P2" s="47"/>
    </row>
    <row r="3" spans="1:16" ht="15">
      <c r="A3" s="7"/>
      <c r="B3" s="8" t="s">
        <v>187</v>
      </c>
      <c r="C3" s="6"/>
      <c r="D3" s="6"/>
      <c r="E3" s="6"/>
      <c r="F3" s="6"/>
      <c r="G3" s="6"/>
      <c r="P3" s="47"/>
    </row>
    <row r="4" spans="1:16" ht="15">
      <c r="A4" s="4"/>
      <c r="B4" s="9" t="s">
        <v>188</v>
      </c>
      <c r="C4" s="6"/>
      <c r="D4" s="6"/>
      <c r="E4" s="6"/>
      <c r="F4" s="6"/>
      <c r="G4" s="6"/>
      <c r="P4" s="47"/>
    </row>
    <row r="5" spans="1:16" ht="15">
      <c r="A5" s="4"/>
      <c r="B5" s="10" t="s">
        <v>189</v>
      </c>
      <c r="C5" s="6"/>
      <c r="D5" s="6"/>
      <c r="E5" s="6"/>
      <c r="F5" s="6"/>
      <c r="G5" s="107"/>
      <c r="P5" s="47"/>
    </row>
    <row r="6" spans="1:16">
      <c r="A6" s="4"/>
      <c r="B6" s="11" t="s">
        <v>190</v>
      </c>
      <c r="C6" s="5" t="s">
        <v>301</v>
      </c>
      <c r="D6" s="5"/>
      <c r="E6" s="5"/>
      <c r="F6" s="6"/>
      <c r="G6" s="5"/>
      <c r="P6" s="47"/>
    </row>
    <row r="7" spans="1:16">
      <c r="A7" s="12"/>
      <c r="B7" s="6"/>
      <c r="C7" s="6"/>
      <c r="D7" s="6"/>
      <c r="E7" s="6"/>
      <c r="F7" s="6"/>
      <c r="G7" s="6"/>
      <c r="P7" s="47"/>
    </row>
    <row r="8" spans="1:16">
      <c r="A8" s="12"/>
      <c r="B8" s="6"/>
      <c r="C8" s="6"/>
      <c r="D8" s="6"/>
      <c r="E8" s="6"/>
      <c r="F8" s="6"/>
      <c r="G8" s="6"/>
      <c r="P8" s="47"/>
    </row>
    <row r="9" spans="1:16" ht="30">
      <c r="A9" s="158" t="s">
        <v>191</v>
      </c>
      <c r="B9" s="159"/>
      <c r="C9" s="159"/>
      <c r="D9" s="159"/>
      <c r="E9" s="159"/>
      <c r="F9" s="159"/>
      <c r="G9" s="105"/>
      <c r="H9" s="21"/>
      <c r="I9" s="21"/>
      <c r="P9" s="47"/>
    </row>
    <row r="10" spans="1:16" ht="18.75">
      <c r="A10" s="160" t="s">
        <v>309</v>
      </c>
      <c r="B10" s="161"/>
      <c r="C10" s="161"/>
      <c r="D10" s="161"/>
      <c r="E10" s="161"/>
      <c r="F10" s="161"/>
      <c r="G10" s="106"/>
      <c r="H10" s="21"/>
      <c r="I10" s="21"/>
      <c r="P10" s="47"/>
    </row>
    <row r="11" spans="1:16" ht="18.75">
      <c r="A11" s="162" t="s">
        <v>381</v>
      </c>
      <c r="B11" s="163"/>
      <c r="C11" s="163"/>
      <c r="D11" s="163"/>
      <c r="E11" s="163"/>
      <c r="F11" s="163"/>
      <c r="G11" s="106"/>
      <c r="H11" s="21"/>
      <c r="I11" s="21"/>
      <c r="P11" s="47"/>
    </row>
    <row r="12" spans="1:16" ht="168">
      <c r="A12" s="109" t="s">
        <v>192</v>
      </c>
      <c r="B12" s="108" t="s">
        <v>193</v>
      </c>
      <c r="C12" s="108" t="s">
        <v>194</v>
      </c>
      <c r="D12" s="109" t="s">
        <v>312</v>
      </c>
      <c r="E12" s="109" t="s">
        <v>311</v>
      </c>
      <c r="F12" s="109" t="s">
        <v>310</v>
      </c>
      <c r="G12" s="109" t="s">
        <v>313</v>
      </c>
      <c r="H12" s="21"/>
      <c r="I12" s="21"/>
      <c r="J12" s="21"/>
      <c r="K12" s="13"/>
      <c r="L12" s="13"/>
      <c r="M12" s="14"/>
      <c r="P12" s="47"/>
    </row>
    <row r="13" spans="1:16" ht="14.25">
      <c r="A13" s="48">
        <v>1</v>
      </c>
      <c r="B13" s="49" t="s">
        <v>198</v>
      </c>
      <c r="C13" s="48"/>
      <c r="D13" s="46"/>
      <c r="E13" s="46"/>
      <c r="F13" s="46"/>
      <c r="G13" s="48"/>
      <c r="H13" s="91"/>
      <c r="I13" s="23"/>
      <c r="J13" s="21"/>
      <c r="P13" s="47"/>
    </row>
    <row r="14" spans="1:16">
      <c r="A14" s="48"/>
      <c r="B14" s="50" t="s">
        <v>195</v>
      </c>
      <c r="C14" s="48"/>
      <c r="D14" s="46"/>
      <c r="E14" s="46"/>
      <c r="F14" s="46"/>
      <c r="G14" s="48"/>
      <c r="H14" s="91"/>
      <c r="I14" s="23"/>
      <c r="J14" s="21"/>
      <c r="P14" s="47"/>
    </row>
    <row r="15" spans="1:16">
      <c r="A15" s="110"/>
      <c r="B15" s="111" t="s">
        <v>277</v>
      </c>
      <c r="C15" s="103" t="s">
        <v>434</v>
      </c>
      <c r="D15" s="45" t="s">
        <v>326</v>
      </c>
      <c r="E15" s="45">
        <v>1773.87</v>
      </c>
      <c r="F15" s="45" t="s">
        <v>321</v>
      </c>
      <c r="G15" s="112"/>
      <c r="H15" s="91"/>
      <c r="I15" s="23"/>
      <c r="J15" s="21"/>
      <c r="P15" s="47"/>
    </row>
    <row r="16" spans="1:16">
      <c r="A16" s="110"/>
      <c r="B16" s="111" t="s">
        <v>440</v>
      </c>
      <c r="C16" s="103" t="s">
        <v>278</v>
      </c>
      <c r="D16" s="45" t="s">
        <v>326</v>
      </c>
      <c r="E16" s="113">
        <v>5906.44</v>
      </c>
      <c r="F16" s="113" t="s">
        <v>317</v>
      </c>
      <c r="G16" s="114"/>
      <c r="H16" s="91"/>
      <c r="I16" s="23"/>
      <c r="J16" s="21"/>
      <c r="P16" s="47"/>
    </row>
    <row r="17" spans="1:17">
      <c r="A17" s="110"/>
      <c r="B17" s="111"/>
      <c r="C17" s="103" t="s">
        <v>441</v>
      </c>
      <c r="D17" s="45" t="s">
        <v>326</v>
      </c>
      <c r="E17" s="113">
        <v>4330.42</v>
      </c>
      <c r="F17" s="113" t="s">
        <v>324</v>
      </c>
      <c r="G17" s="114"/>
      <c r="H17" s="91"/>
      <c r="I17" s="23"/>
      <c r="J17" s="21"/>
      <c r="P17" s="47"/>
    </row>
    <row r="18" spans="1:17">
      <c r="A18" s="110"/>
      <c r="B18" s="111" t="s">
        <v>507</v>
      </c>
      <c r="C18" s="103" t="s">
        <v>271</v>
      </c>
      <c r="D18" s="45" t="s">
        <v>326</v>
      </c>
      <c r="E18" s="115">
        <v>1086.73</v>
      </c>
      <c r="F18" s="45" t="s">
        <v>320</v>
      </c>
      <c r="G18" s="103"/>
      <c r="H18" s="91"/>
      <c r="I18" s="23"/>
      <c r="J18" s="21"/>
      <c r="P18" s="47"/>
    </row>
    <row r="19" spans="1:17">
      <c r="A19" s="110"/>
      <c r="B19" s="116" t="s">
        <v>196</v>
      </c>
      <c r="C19" s="110" t="s">
        <v>261</v>
      </c>
      <c r="D19" s="113"/>
      <c r="E19" s="117">
        <f>SUM(E15:E18)</f>
        <v>13097.46</v>
      </c>
      <c r="F19" s="113"/>
      <c r="G19" s="110"/>
      <c r="H19" s="91"/>
      <c r="I19" s="21"/>
      <c r="J19" s="21"/>
      <c r="P19" s="52"/>
    </row>
    <row r="20" spans="1:17" ht="14.25">
      <c r="A20" s="110">
        <v>2</v>
      </c>
      <c r="B20" s="118" t="s">
        <v>262</v>
      </c>
      <c r="C20" s="110"/>
      <c r="D20" s="113"/>
      <c r="E20" s="113"/>
      <c r="F20" s="113"/>
      <c r="G20" s="110"/>
      <c r="H20" s="91"/>
      <c r="I20" s="21"/>
      <c r="J20" s="21"/>
      <c r="P20"/>
    </row>
    <row r="21" spans="1:17">
      <c r="A21" s="110"/>
      <c r="B21" s="111" t="s">
        <v>195</v>
      </c>
      <c r="C21" s="110"/>
      <c r="D21" s="113"/>
      <c r="E21" s="113"/>
      <c r="F21" s="113"/>
      <c r="G21" s="110"/>
      <c r="H21" s="91"/>
      <c r="I21" s="21"/>
      <c r="J21" s="21"/>
      <c r="P21"/>
    </row>
    <row r="22" spans="1:17">
      <c r="A22" s="110"/>
      <c r="B22" s="111"/>
      <c r="C22" s="103"/>
      <c r="D22" s="45"/>
      <c r="E22" s="45"/>
      <c r="F22" s="45"/>
      <c r="G22" s="58"/>
      <c r="H22" s="91"/>
      <c r="I22" s="21"/>
      <c r="J22" s="21"/>
      <c r="P22" s="47"/>
    </row>
    <row r="23" spans="1:17">
      <c r="A23" s="110"/>
      <c r="B23" s="116" t="s">
        <v>196</v>
      </c>
      <c r="C23" s="110"/>
      <c r="D23" s="113"/>
      <c r="E23" s="117">
        <f>SUM(E22:E22)</f>
        <v>0</v>
      </c>
      <c r="F23" s="113"/>
      <c r="G23" s="110"/>
      <c r="H23" s="91"/>
      <c r="I23" s="21"/>
      <c r="J23" s="21"/>
      <c r="P23" s="47"/>
    </row>
    <row r="24" spans="1:17" ht="14.25">
      <c r="A24" s="110">
        <v>3</v>
      </c>
      <c r="B24" s="118" t="s">
        <v>233</v>
      </c>
      <c r="C24" s="110"/>
      <c r="D24" s="113"/>
      <c r="E24" s="113"/>
      <c r="F24" s="113"/>
      <c r="G24" s="110"/>
      <c r="H24" s="97" t="s">
        <v>264</v>
      </c>
      <c r="I24" s="21"/>
      <c r="J24" s="21"/>
      <c r="P24" s="47"/>
      <c r="Q24" s="24"/>
    </row>
    <row r="25" spans="1:17">
      <c r="A25" s="110"/>
      <c r="B25" s="111" t="s">
        <v>195</v>
      </c>
      <c r="C25" s="110"/>
      <c r="D25" s="113"/>
      <c r="E25" s="113"/>
      <c r="F25" s="113"/>
      <c r="G25" s="110"/>
      <c r="H25" s="91"/>
      <c r="I25" s="25"/>
      <c r="J25" s="21"/>
      <c r="P25" s="47"/>
    </row>
    <row r="26" spans="1:17">
      <c r="A26" s="54"/>
      <c r="B26" s="56" t="s">
        <v>435</v>
      </c>
      <c r="C26" s="53" t="s">
        <v>436</v>
      </c>
      <c r="D26" s="45" t="s">
        <v>326</v>
      </c>
      <c r="E26" s="56">
        <v>175.82</v>
      </c>
      <c r="F26" s="56" t="s">
        <v>351</v>
      </c>
      <c r="G26" s="119"/>
      <c r="H26" s="91"/>
      <c r="I26" s="25"/>
      <c r="J26" s="21"/>
      <c r="P26" s="47"/>
    </row>
    <row r="27" spans="1:17">
      <c r="A27" s="110"/>
      <c r="B27" s="116" t="s">
        <v>196</v>
      </c>
      <c r="C27" s="110"/>
      <c r="D27" s="113"/>
      <c r="E27" s="117">
        <f>SUM(E26:E26)</f>
        <v>175.82</v>
      </c>
      <c r="F27" s="113"/>
      <c r="G27" s="110"/>
      <c r="H27" s="91"/>
      <c r="I27" s="25"/>
      <c r="J27" s="21"/>
      <c r="P27" s="47"/>
    </row>
    <row r="28" spans="1:17" ht="14.25">
      <c r="A28" s="110">
        <v>4</v>
      </c>
      <c r="B28" s="118" t="s">
        <v>234</v>
      </c>
      <c r="C28" s="110"/>
      <c r="D28" s="113"/>
      <c r="E28" s="113"/>
      <c r="F28" s="113"/>
      <c r="G28" s="110"/>
      <c r="H28" s="91"/>
      <c r="I28" s="25"/>
      <c r="J28" s="21"/>
      <c r="K28" s="6"/>
      <c r="L28" s="6"/>
      <c r="M28" s="6"/>
      <c r="N28" s="6"/>
      <c r="P28" s="47"/>
    </row>
    <row r="29" spans="1:17">
      <c r="A29" s="110"/>
      <c r="B29" s="111" t="s">
        <v>195</v>
      </c>
      <c r="C29" s="110"/>
      <c r="D29" s="113"/>
      <c r="E29" s="113"/>
      <c r="F29" s="113"/>
      <c r="G29" s="110"/>
      <c r="H29" s="91"/>
      <c r="I29" s="25"/>
      <c r="J29" s="21"/>
      <c r="K29" s="6"/>
      <c r="L29" s="6"/>
      <c r="M29" s="6"/>
      <c r="N29" s="6"/>
      <c r="P29" s="47"/>
    </row>
    <row r="30" spans="1:17">
      <c r="A30" s="54"/>
      <c r="B30" s="55"/>
      <c r="C30" s="83"/>
      <c r="D30" s="45"/>
      <c r="E30" s="45"/>
      <c r="F30" s="45"/>
      <c r="G30" s="58"/>
      <c r="H30" s="91"/>
      <c r="I30" s="25"/>
      <c r="J30" s="21"/>
      <c r="K30" s="6"/>
      <c r="L30" s="6"/>
      <c r="M30" s="6"/>
      <c r="N30" s="6"/>
      <c r="P30" s="47"/>
    </row>
    <row r="31" spans="1:17">
      <c r="A31" s="110"/>
      <c r="B31" s="116" t="s">
        <v>196</v>
      </c>
      <c r="C31" s="110"/>
      <c r="D31" s="113"/>
      <c r="E31" s="117">
        <f>SUM(E30:E30)</f>
        <v>0</v>
      </c>
      <c r="F31" s="113"/>
      <c r="G31" s="110"/>
      <c r="H31" s="91"/>
      <c r="I31" s="21"/>
      <c r="J31" s="21"/>
      <c r="P31" s="47"/>
    </row>
    <row r="32" spans="1:17" ht="14.25">
      <c r="A32" s="110">
        <v>5</v>
      </c>
      <c r="B32" s="118" t="s">
        <v>235</v>
      </c>
      <c r="C32" s="110"/>
      <c r="D32" s="113"/>
      <c r="E32" s="120"/>
      <c r="F32" s="113"/>
      <c r="G32" s="110"/>
      <c r="H32" s="91"/>
      <c r="I32" s="60"/>
      <c r="J32" s="61"/>
      <c r="K32" s="61"/>
      <c r="L32" s="62"/>
      <c r="M32" s="62"/>
      <c r="N32" s="62"/>
      <c r="O32" s="63"/>
      <c r="P32" s="64"/>
    </row>
    <row r="33" spans="1:16" ht="13.5" customHeight="1">
      <c r="A33" s="110"/>
      <c r="B33" s="111" t="s">
        <v>195</v>
      </c>
      <c r="C33" s="110"/>
      <c r="D33" s="113"/>
      <c r="E33" s="120"/>
      <c r="F33" s="113"/>
      <c r="G33" s="110"/>
      <c r="H33" s="91"/>
      <c r="I33" s="60"/>
      <c r="J33" s="61"/>
      <c r="K33" s="61"/>
      <c r="L33" s="62"/>
      <c r="M33" s="62"/>
      <c r="N33" s="62"/>
      <c r="O33" s="63"/>
      <c r="P33" s="64"/>
    </row>
    <row r="34" spans="1:16" ht="13.5" customHeight="1">
      <c r="A34" s="110"/>
      <c r="B34" s="111" t="s">
        <v>430</v>
      </c>
      <c r="C34" s="103" t="s">
        <v>295</v>
      </c>
      <c r="D34" s="113" t="s">
        <v>326</v>
      </c>
      <c r="E34" s="56">
        <f>209.39+15815.46</f>
        <v>16024.849999999999</v>
      </c>
      <c r="F34" s="113" t="s">
        <v>318</v>
      </c>
      <c r="G34" s="110"/>
      <c r="H34" s="91"/>
      <c r="I34" s="60"/>
      <c r="J34" s="61"/>
      <c r="K34" s="61"/>
      <c r="L34" s="62"/>
      <c r="M34" s="62"/>
      <c r="N34" s="62"/>
      <c r="O34" s="63"/>
      <c r="P34" s="64"/>
    </row>
    <row r="35" spans="1:16" ht="13.5" customHeight="1">
      <c r="A35" s="110"/>
      <c r="B35" s="111"/>
      <c r="C35" s="103" t="s">
        <v>431</v>
      </c>
      <c r="D35" s="113" t="s">
        <v>326</v>
      </c>
      <c r="E35" s="56">
        <v>8565.1200000000008</v>
      </c>
      <c r="F35" s="113" t="s">
        <v>319</v>
      </c>
      <c r="G35" s="110"/>
      <c r="H35" s="91"/>
      <c r="I35" s="60"/>
      <c r="J35" s="61"/>
      <c r="K35" s="61"/>
      <c r="L35" s="62"/>
      <c r="M35" s="62"/>
      <c r="N35" s="62"/>
      <c r="O35" s="63"/>
      <c r="P35" s="64"/>
    </row>
    <row r="36" spans="1:16" ht="13.5" customHeight="1">
      <c r="A36" s="110"/>
      <c r="B36" s="111"/>
      <c r="C36" s="103" t="s">
        <v>347</v>
      </c>
      <c r="D36" s="113" t="s">
        <v>326</v>
      </c>
      <c r="E36" s="56">
        <v>3381.68</v>
      </c>
      <c r="F36" s="113" t="s">
        <v>321</v>
      </c>
      <c r="G36" s="110"/>
      <c r="H36" s="91"/>
      <c r="I36" s="60"/>
      <c r="J36" s="61"/>
      <c r="K36" s="61"/>
      <c r="L36" s="62"/>
      <c r="M36" s="62"/>
      <c r="N36" s="62"/>
      <c r="O36" s="63"/>
      <c r="P36" s="64"/>
    </row>
    <row r="37" spans="1:16" ht="13.5" customHeight="1">
      <c r="A37" s="110"/>
      <c r="B37" s="111" t="s">
        <v>512</v>
      </c>
      <c r="C37" s="103" t="s">
        <v>290</v>
      </c>
      <c r="D37" s="113" t="s">
        <v>325</v>
      </c>
      <c r="E37" s="56">
        <f>373091.42+139265.22+1412.28</f>
        <v>513768.92000000004</v>
      </c>
      <c r="F37" s="113"/>
      <c r="G37" s="110"/>
      <c r="H37" s="91"/>
      <c r="I37" s="60"/>
      <c r="J37" s="61"/>
      <c r="K37" s="61"/>
      <c r="L37" s="62"/>
      <c r="M37" s="62"/>
      <c r="N37" s="62"/>
      <c r="O37" s="63"/>
      <c r="P37" s="64"/>
    </row>
    <row r="38" spans="1:16" ht="13.5" customHeight="1">
      <c r="A38" s="110"/>
      <c r="B38" s="111"/>
      <c r="C38" s="103" t="s">
        <v>362</v>
      </c>
      <c r="D38" s="113" t="s">
        <v>325</v>
      </c>
      <c r="E38" s="56">
        <v>22349.01</v>
      </c>
      <c r="F38" s="113" t="s">
        <v>513</v>
      </c>
      <c r="G38" s="110"/>
      <c r="H38" s="91"/>
      <c r="I38" s="60"/>
      <c r="J38" s="61"/>
      <c r="K38" s="61"/>
      <c r="L38" s="62"/>
      <c r="M38" s="62"/>
      <c r="N38" s="62"/>
      <c r="O38" s="63"/>
      <c r="P38" s="64"/>
    </row>
    <row r="39" spans="1:16" ht="13.5" customHeight="1">
      <c r="A39" s="110"/>
      <c r="B39" s="111"/>
      <c r="C39" s="103" t="s">
        <v>360</v>
      </c>
      <c r="D39" s="113" t="s">
        <v>325</v>
      </c>
      <c r="E39" s="56">
        <f>9171.26+5006.54</f>
        <v>14177.8</v>
      </c>
      <c r="F39" s="113" t="s">
        <v>324</v>
      </c>
      <c r="G39" s="110"/>
      <c r="H39" s="91"/>
      <c r="I39" s="60"/>
      <c r="J39" s="61"/>
      <c r="K39" s="61"/>
      <c r="L39" s="62"/>
      <c r="M39" s="62"/>
      <c r="N39" s="62"/>
      <c r="O39" s="63"/>
      <c r="P39" s="64"/>
    </row>
    <row r="40" spans="1:16" ht="13.5" customHeight="1">
      <c r="A40" s="110"/>
      <c r="B40" s="111"/>
      <c r="C40" s="103" t="s">
        <v>515</v>
      </c>
      <c r="D40" s="113" t="s">
        <v>325</v>
      </c>
      <c r="E40" s="56">
        <f>1530.02+3991.4</f>
        <v>5521.42</v>
      </c>
      <c r="F40" s="113"/>
      <c r="G40" s="110"/>
      <c r="H40" s="91"/>
      <c r="I40" s="60"/>
      <c r="J40" s="61"/>
      <c r="K40" s="61"/>
      <c r="L40" s="62"/>
      <c r="M40" s="62"/>
      <c r="N40" s="62"/>
      <c r="O40" s="63"/>
      <c r="P40" s="64"/>
    </row>
    <row r="41" spans="1:16" ht="13.5" customHeight="1">
      <c r="A41" s="110"/>
      <c r="B41" s="111"/>
      <c r="C41" s="103" t="s">
        <v>516</v>
      </c>
      <c r="D41" s="113" t="s">
        <v>325</v>
      </c>
      <c r="E41" s="56">
        <v>8136.92</v>
      </c>
      <c r="F41" s="113" t="s">
        <v>361</v>
      </c>
      <c r="G41" s="110"/>
      <c r="H41" s="91"/>
      <c r="I41" s="60"/>
      <c r="J41" s="61"/>
      <c r="K41" s="61"/>
      <c r="L41" s="62"/>
      <c r="M41" s="62"/>
      <c r="N41" s="62"/>
      <c r="O41" s="63"/>
      <c r="P41" s="64"/>
    </row>
    <row r="42" spans="1:16" ht="13.5" customHeight="1">
      <c r="A42" s="110"/>
      <c r="B42" s="111" t="s">
        <v>407</v>
      </c>
      <c r="C42" s="103" t="s">
        <v>514</v>
      </c>
      <c r="D42" s="45" t="s">
        <v>325</v>
      </c>
      <c r="E42" s="45">
        <v>5674.68</v>
      </c>
      <c r="F42" s="45" t="s">
        <v>330</v>
      </c>
      <c r="G42" s="114"/>
      <c r="H42" s="91"/>
      <c r="I42" s="60"/>
      <c r="J42" s="61"/>
      <c r="K42" s="61"/>
      <c r="L42" s="62"/>
      <c r="M42" s="62"/>
      <c r="N42" s="62"/>
      <c r="O42" s="63"/>
      <c r="P42" s="64"/>
    </row>
    <row r="43" spans="1:16" ht="13.5" customHeight="1">
      <c r="A43" s="110"/>
      <c r="B43" s="111" t="s">
        <v>277</v>
      </c>
      <c r="C43" s="103" t="s">
        <v>281</v>
      </c>
      <c r="D43" s="45" t="s">
        <v>325</v>
      </c>
      <c r="E43" s="45">
        <v>4871.04</v>
      </c>
      <c r="F43" s="45" t="s">
        <v>345</v>
      </c>
      <c r="G43" s="114"/>
      <c r="H43" s="91"/>
      <c r="I43" s="60"/>
      <c r="J43" s="61"/>
      <c r="K43" s="61"/>
      <c r="L43" s="62"/>
      <c r="M43" s="62"/>
      <c r="N43" s="62"/>
      <c r="O43" s="63"/>
      <c r="P43" s="64"/>
    </row>
    <row r="44" spans="1:16">
      <c r="A44" s="110"/>
      <c r="B44" s="116" t="s">
        <v>196</v>
      </c>
      <c r="C44" s="110"/>
      <c r="D44" s="113"/>
      <c r="E44" s="117">
        <f>SUM(E34:E43)</f>
        <v>602471.44000000029</v>
      </c>
      <c r="F44" s="113"/>
      <c r="G44" s="110"/>
      <c r="H44" s="91"/>
      <c r="I44" s="25"/>
      <c r="J44" s="21"/>
      <c r="P44" s="47"/>
    </row>
    <row r="45" spans="1:16" ht="14.25">
      <c r="A45" s="110">
        <v>6</v>
      </c>
      <c r="B45" s="118" t="s">
        <v>236</v>
      </c>
      <c r="C45" s="110"/>
      <c r="D45" s="113"/>
      <c r="E45" s="113"/>
      <c r="F45" s="113"/>
      <c r="G45" s="110"/>
      <c r="H45" s="91"/>
      <c r="I45" s="21"/>
      <c r="J45" s="21"/>
      <c r="K45" s="6"/>
      <c r="L45" s="6"/>
      <c r="M45" s="6"/>
      <c r="N45" s="6"/>
      <c r="P45" s="47"/>
    </row>
    <row r="46" spans="1:16">
      <c r="A46" s="110"/>
      <c r="B46" s="111" t="s">
        <v>195</v>
      </c>
      <c r="C46" s="110"/>
      <c r="D46" s="113"/>
      <c r="E46" s="113"/>
      <c r="F46" s="113"/>
      <c r="G46" s="110"/>
      <c r="H46" s="91"/>
      <c r="I46" s="21"/>
      <c r="J46" s="21"/>
      <c r="P46" s="47"/>
    </row>
    <row r="47" spans="1:16">
      <c r="A47" s="54"/>
      <c r="B47" s="55"/>
      <c r="C47" s="103" t="s">
        <v>530</v>
      </c>
      <c r="D47" s="45" t="s">
        <v>326</v>
      </c>
      <c r="E47" s="115">
        <v>4587.05</v>
      </c>
      <c r="F47" s="45" t="s">
        <v>320</v>
      </c>
      <c r="G47" s="103"/>
      <c r="H47" s="91"/>
      <c r="I47" s="21"/>
      <c r="J47" s="21"/>
      <c r="P47" s="47"/>
    </row>
    <row r="48" spans="1:16">
      <c r="A48" s="110"/>
      <c r="B48" s="116" t="s">
        <v>196</v>
      </c>
      <c r="C48" s="110"/>
      <c r="D48" s="113"/>
      <c r="E48" s="117">
        <f>SUM(E47:E47)</f>
        <v>4587.05</v>
      </c>
      <c r="F48" s="113"/>
      <c r="G48" s="110"/>
      <c r="H48" s="91"/>
      <c r="I48" s="21"/>
      <c r="J48" s="21"/>
      <c r="P48" s="47"/>
    </row>
    <row r="49" spans="1:18" ht="13.5" customHeight="1">
      <c r="A49" s="110">
        <v>7</v>
      </c>
      <c r="B49" s="118" t="s">
        <v>237</v>
      </c>
      <c r="C49" s="110"/>
      <c r="D49" s="113"/>
      <c r="E49" s="113"/>
      <c r="F49" s="113"/>
      <c r="G49" s="110"/>
      <c r="H49" s="91"/>
      <c r="I49" s="21"/>
      <c r="J49" s="21"/>
      <c r="K49" s="66"/>
      <c r="M49" s="6"/>
      <c r="N49" s="13"/>
      <c r="O49" s="13"/>
      <c r="P49" s="67"/>
    </row>
    <row r="50" spans="1:18" ht="13.5" customHeight="1">
      <c r="A50" s="110"/>
      <c r="B50" s="111" t="s">
        <v>195</v>
      </c>
      <c r="C50" s="110"/>
      <c r="D50" s="113"/>
      <c r="E50" s="113"/>
      <c r="F50" s="113"/>
      <c r="G50" s="112"/>
      <c r="H50" s="91"/>
      <c r="I50" s="21"/>
      <c r="J50" s="21"/>
      <c r="O50" s="18"/>
      <c r="P50" s="51"/>
    </row>
    <row r="51" spans="1:18">
      <c r="A51" s="54"/>
      <c r="B51" s="55"/>
      <c r="C51" s="103" t="s">
        <v>530</v>
      </c>
      <c r="D51" s="45" t="s">
        <v>326</v>
      </c>
      <c r="E51" s="115">
        <v>4587.05</v>
      </c>
      <c r="F51" s="45" t="s">
        <v>320</v>
      </c>
      <c r="G51" s="103"/>
      <c r="H51" s="91"/>
      <c r="I51" s="21"/>
      <c r="J51" s="21"/>
      <c r="O51" s="18"/>
      <c r="P51" s="51"/>
    </row>
    <row r="52" spans="1:18">
      <c r="A52" s="110"/>
      <c r="B52" s="116" t="s">
        <v>196</v>
      </c>
      <c r="C52" s="110"/>
      <c r="D52" s="113"/>
      <c r="E52" s="117">
        <f>SUM(E51:E51)</f>
        <v>4587.05</v>
      </c>
      <c r="F52" s="113"/>
      <c r="G52" s="110"/>
      <c r="H52" s="91"/>
      <c r="I52" s="21"/>
      <c r="J52" s="21"/>
      <c r="P52" s="47"/>
    </row>
    <row r="53" spans="1:18" ht="14.25">
      <c r="A53" s="110">
        <v>8</v>
      </c>
      <c r="B53" s="118" t="s">
        <v>238</v>
      </c>
      <c r="C53" s="110"/>
      <c r="D53" s="113"/>
      <c r="E53" s="113"/>
      <c r="F53" s="113"/>
      <c r="G53" s="110"/>
      <c r="H53" s="97" t="s">
        <v>264</v>
      </c>
      <c r="I53" s="21"/>
      <c r="J53" s="21"/>
      <c r="P53" s="47"/>
      <c r="Q53" s="14"/>
      <c r="R53" s="16"/>
    </row>
    <row r="54" spans="1:18">
      <c r="A54" s="110"/>
      <c r="B54" s="111" t="s">
        <v>195</v>
      </c>
      <c r="C54" s="110"/>
      <c r="D54" s="113"/>
      <c r="E54" s="113"/>
      <c r="F54" s="113"/>
      <c r="G54" s="110"/>
      <c r="H54" s="91"/>
      <c r="I54" s="21"/>
      <c r="J54" s="21"/>
      <c r="P54" s="47"/>
      <c r="R54" s="16"/>
    </row>
    <row r="55" spans="1:18">
      <c r="A55" s="54"/>
      <c r="B55" s="55"/>
      <c r="C55" s="103"/>
      <c r="D55" s="45"/>
      <c r="E55" s="45"/>
      <c r="F55" s="45"/>
      <c r="G55" s="58"/>
      <c r="H55" s="91"/>
      <c r="I55" s="21"/>
      <c r="J55" s="21"/>
      <c r="P55" s="47"/>
      <c r="R55" s="16"/>
    </row>
    <row r="56" spans="1:18">
      <c r="A56" s="110"/>
      <c r="B56" s="116" t="s">
        <v>196</v>
      </c>
      <c r="C56" s="110"/>
      <c r="D56" s="113"/>
      <c r="E56" s="117">
        <f>SUM(E55:E55)</f>
        <v>0</v>
      </c>
      <c r="F56" s="113"/>
      <c r="G56" s="110"/>
      <c r="H56" s="91"/>
      <c r="I56" s="21"/>
      <c r="J56" s="21"/>
      <c r="P56" s="47"/>
      <c r="R56" s="16"/>
    </row>
    <row r="57" spans="1:18" ht="14.25">
      <c r="A57" s="110">
        <v>9</v>
      </c>
      <c r="B57" s="118" t="s">
        <v>239</v>
      </c>
      <c r="C57" s="110"/>
      <c r="D57" s="113"/>
      <c r="E57" s="113"/>
      <c r="F57" s="113"/>
      <c r="G57" s="110"/>
      <c r="H57" s="91"/>
      <c r="I57" s="21"/>
      <c r="J57" s="21"/>
      <c r="P57" s="47"/>
      <c r="Q57" s="6"/>
      <c r="R57" s="6"/>
    </row>
    <row r="58" spans="1:18">
      <c r="A58" s="110"/>
      <c r="B58" s="111" t="s">
        <v>195</v>
      </c>
      <c r="C58" s="110"/>
      <c r="D58" s="113"/>
      <c r="E58" s="113"/>
      <c r="F58" s="113"/>
      <c r="G58" s="110"/>
      <c r="H58" s="91"/>
      <c r="I58" s="21"/>
      <c r="J58" s="21"/>
      <c r="P58" s="47"/>
      <c r="Q58" s="6"/>
      <c r="R58" s="6"/>
    </row>
    <row r="59" spans="1:18">
      <c r="A59" s="54"/>
      <c r="B59" s="56" t="s">
        <v>439</v>
      </c>
      <c r="C59" s="103" t="s">
        <v>278</v>
      </c>
      <c r="D59" s="45" t="s">
        <v>326</v>
      </c>
      <c r="E59" s="57">
        <v>4704.62</v>
      </c>
      <c r="F59" s="56" t="s">
        <v>317</v>
      </c>
      <c r="G59" s="58"/>
      <c r="H59" s="91"/>
      <c r="I59" s="21"/>
      <c r="J59" s="21"/>
      <c r="P59" s="47"/>
      <c r="Q59" s="6"/>
      <c r="R59" s="6"/>
    </row>
    <row r="60" spans="1:18">
      <c r="A60" s="54"/>
      <c r="B60" s="56"/>
      <c r="C60" s="103" t="s">
        <v>338</v>
      </c>
      <c r="D60" s="45" t="s">
        <v>326</v>
      </c>
      <c r="E60" s="57">
        <v>2746.58</v>
      </c>
      <c r="F60" s="56" t="s">
        <v>321</v>
      </c>
      <c r="G60" s="58"/>
      <c r="H60" s="91"/>
      <c r="I60" s="21"/>
      <c r="J60" s="21"/>
      <c r="P60" s="47"/>
      <c r="Q60" s="6"/>
      <c r="R60" s="6"/>
    </row>
    <row r="61" spans="1:18">
      <c r="A61" s="54"/>
      <c r="B61" s="56" t="s">
        <v>299</v>
      </c>
      <c r="C61" s="103" t="s">
        <v>559</v>
      </c>
      <c r="D61" s="45" t="s">
        <v>326</v>
      </c>
      <c r="E61" s="57">
        <f>20276.95+1412.28+9248.82+1908.27</f>
        <v>32846.32</v>
      </c>
      <c r="F61" s="56" t="s">
        <v>377</v>
      </c>
      <c r="G61" s="58"/>
      <c r="H61" s="91"/>
      <c r="I61" s="21"/>
      <c r="J61" s="21"/>
      <c r="P61" s="47"/>
      <c r="Q61" s="6"/>
      <c r="R61" s="6"/>
    </row>
    <row r="62" spans="1:18">
      <c r="A62" s="54"/>
      <c r="B62" s="56"/>
      <c r="C62" s="103" t="s">
        <v>364</v>
      </c>
      <c r="D62" s="45" t="s">
        <v>326</v>
      </c>
      <c r="E62" s="57">
        <v>17500</v>
      </c>
      <c r="F62" s="56" t="s">
        <v>378</v>
      </c>
      <c r="G62" s="58"/>
      <c r="H62" s="91"/>
      <c r="I62" s="21"/>
      <c r="J62" s="21"/>
      <c r="P62" s="47"/>
      <c r="Q62" s="6"/>
      <c r="R62" s="6"/>
    </row>
    <row r="63" spans="1:18">
      <c r="A63" s="110"/>
      <c r="B63" s="116" t="s">
        <v>196</v>
      </c>
      <c r="C63" s="110"/>
      <c r="D63" s="113"/>
      <c r="E63" s="117">
        <f>SUM(E59:E62)</f>
        <v>57797.52</v>
      </c>
      <c r="F63" s="113"/>
      <c r="G63" s="112"/>
      <c r="H63" s="91"/>
      <c r="I63" s="21"/>
      <c r="J63" s="21"/>
      <c r="P63" s="47"/>
      <c r="Q63" s="6"/>
      <c r="R63" s="6"/>
    </row>
    <row r="64" spans="1:18" ht="14.25">
      <c r="A64" s="110">
        <v>10</v>
      </c>
      <c r="B64" s="118" t="s">
        <v>240</v>
      </c>
      <c r="C64" s="110"/>
      <c r="D64" s="113"/>
      <c r="E64" s="113"/>
      <c r="F64" s="113"/>
      <c r="G64" s="110"/>
      <c r="H64" s="97" t="s">
        <v>264</v>
      </c>
      <c r="I64" s="21"/>
      <c r="J64" s="21"/>
      <c r="P64"/>
    </row>
    <row r="65" spans="1:18">
      <c r="A65" s="110"/>
      <c r="B65" s="111" t="s">
        <v>195</v>
      </c>
      <c r="C65" s="110"/>
      <c r="D65" s="113"/>
      <c r="E65" s="113"/>
      <c r="F65" s="113"/>
      <c r="G65" s="110"/>
      <c r="H65" s="91"/>
      <c r="I65" s="21"/>
      <c r="J65" s="21"/>
      <c r="K65" s="6"/>
      <c r="L65" s="6"/>
      <c r="M65" s="6"/>
      <c r="N65" s="6"/>
      <c r="O65" s="6"/>
      <c r="P65" s="52"/>
    </row>
    <row r="66" spans="1:18">
      <c r="A66" s="54"/>
      <c r="B66" s="56" t="s">
        <v>277</v>
      </c>
      <c r="C66" s="103" t="s">
        <v>285</v>
      </c>
      <c r="D66" s="45" t="s">
        <v>326</v>
      </c>
      <c r="E66" s="45">
        <f>4871.04+4871.04</f>
        <v>9742.08</v>
      </c>
      <c r="F66" s="45" t="s">
        <v>576</v>
      </c>
      <c r="G66" s="119"/>
      <c r="H66" s="91"/>
      <c r="I66" s="21"/>
      <c r="J66" s="21"/>
      <c r="K66" s="6"/>
      <c r="L66" s="6"/>
      <c r="M66" s="6"/>
      <c r="N66" s="6"/>
      <c r="O66" s="6"/>
      <c r="P66" s="52"/>
    </row>
    <row r="67" spans="1:18">
      <c r="A67" s="110"/>
      <c r="B67" s="116" t="s">
        <v>196</v>
      </c>
      <c r="C67" s="110"/>
      <c r="D67" s="113"/>
      <c r="E67" s="121">
        <f>SUM(E66:E66)</f>
        <v>9742.08</v>
      </c>
      <c r="F67" s="113"/>
      <c r="G67" s="110"/>
      <c r="H67" s="91"/>
      <c r="I67" s="21"/>
      <c r="J67" s="21"/>
      <c r="L67" s="60"/>
      <c r="M67" s="62"/>
      <c r="N67" s="39"/>
      <c r="O67" s="23"/>
      <c r="P67" s="23"/>
      <c r="R67" s="6"/>
    </row>
    <row r="68" spans="1:18" ht="14.25">
      <c r="A68" s="110">
        <v>11</v>
      </c>
      <c r="B68" s="118" t="s">
        <v>241</v>
      </c>
      <c r="C68" s="110"/>
      <c r="D68" s="113"/>
      <c r="E68" s="113"/>
      <c r="F68" s="113"/>
      <c r="G68" s="110"/>
      <c r="H68" s="91"/>
      <c r="I68" s="21"/>
      <c r="J68" s="21"/>
      <c r="P68" s="47"/>
    </row>
    <row r="69" spans="1:18">
      <c r="A69" s="122"/>
      <c r="B69" s="123" t="s">
        <v>195</v>
      </c>
      <c r="C69" s="122"/>
      <c r="D69" s="124"/>
      <c r="E69" s="124"/>
      <c r="F69" s="124"/>
      <c r="G69" s="110"/>
      <c r="H69" s="91"/>
      <c r="I69" s="21"/>
      <c r="J69" s="21"/>
      <c r="P69" s="47"/>
    </row>
    <row r="70" spans="1:18">
      <c r="A70" s="54"/>
      <c r="B70" s="56"/>
      <c r="C70" s="103" t="s">
        <v>530</v>
      </c>
      <c r="D70" s="45" t="s">
        <v>326</v>
      </c>
      <c r="E70" s="45">
        <v>4587.05</v>
      </c>
      <c r="F70" s="45" t="s">
        <v>320</v>
      </c>
      <c r="G70" s="58"/>
      <c r="H70" s="91"/>
      <c r="I70" s="21"/>
      <c r="J70" s="21"/>
      <c r="P70" s="47"/>
    </row>
    <row r="71" spans="1:18">
      <c r="A71" s="125"/>
      <c r="B71" s="126" t="s">
        <v>196</v>
      </c>
      <c r="C71" s="125"/>
      <c r="D71" s="127"/>
      <c r="E71" s="128">
        <f>SUM(E70:E70)</f>
        <v>4587.05</v>
      </c>
      <c r="F71" s="127"/>
      <c r="G71" s="110"/>
      <c r="H71" s="91"/>
      <c r="I71" s="25"/>
      <c r="J71" s="21"/>
      <c r="P71" s="47"/>
    </row>
    <row r="72" spans="1:18" ht="14.25">
      <c r="A72" s="110">
        <v>12</v>
      </c>
      <c r="B72" s="118" t="s">
        <v>242</v>
      </c>
      <c r="C72" s="110"/>
      <c r="D72" s="113"/>
      <c r="E72" s="113"/>
      <c r="F72" s="113"/>
      <c r="G72" s="110"/>
      <c r="H72" s="91"/>
      <c r="I72" s="21"/>
      <c r="J72" s="21"/>
      <c r="P72" s="47"/>
    </row>
    <row r="73" spans="1:18">
      <c r="A73" s="110"/>
      <c r="B73" s="111" t="s">
        <v>195</v>
      </c>
      <c r="C73" s="110"/>
      <c r="D73" s="113"/>
      <c r="E73" s="113"/>
      <c r="F73" s="113"/>
      <c r="G73" s="110"/>
      <c r="H73" s="91"/>
      <c r="I73" s="21"/>
      <c r="J73" s="21"/>
      <c r="P73" s="47"/>
    </row>
    <row r="74" spans="1:18">
      <c r="A74" s="110"/>
      <c r="B74" s="111" t="s">
        <v>502</v>
      </c>
      <c r="C74" s="103" t="s">
        <v>296</v>
      </c>
      <c r="D74" s="45" t="s">
        <v>326</v>
      </c>
      <c r="E74" s="113">
        <f>417.72+209.39</f>
        <v>627.11</v>
      </c>
      <c r="F74" s="113"/>
      <c r="G74" s="114"/>
      <c r="H74" s="91"/>
      <c r="I74" s="21"/>
      <c r="J74" s="21"/>
      <c r="P74" s="47"/>
    </row>
    <row r="75" spans="1:18">
      <c r="A75" s="110"/>
      <c r="B75" s="111"/>
      <c r="C75" s="103" t="s">
        <v>340</v>
      </c>
      <c r="D75" s="45" t="s">
        <v>326</v>
      </c>
      <c r="E75" s="113">
        <f>1502.32+5217</f>
        <v>6719.32</v>
      </c>
      <c r="F75" s="113" t="s">
        <v>324</v>
      </c>
      <c r="G75" s="114"/>
      <c r="H75" s="91"/>
      <c r="I75" s="21"/>
      <c r="J75" s="21"/>
      <c r="P75" s="47"/>
    </row>
    <row r="76" spans="1:18">
      <c r="A76" s="110"/>
      <c r="B76" s="111"/>
      <c r="C76" s="103" t="s">
        <v>284</v>
      </c>
      <c r="D76" s="45" t="s">
        <v>326</v>
      </c>
      <c r="E76" s="113">
        <v>9773.15</v>
      </c>
      <c r="F76" s="113" t="s">
        <v>414</v>
      </c>
      <c r="G76" s="114"/>
      <c r="H76" s="91"/>
      <c r="I76" s="21"/>
      <c r="J76" s="21"/>
      <c r="P76" s="47"/>
    </row>
    <row r="77" spans="1:18">
      <c r="A77" s="110"/>
      <c r="B77" s="111"/>
      <c r="C77" s="103" t="s">
        <v>286</v>
      </c>
      <c r="D77" s="45" t="s">
        <v>326</v>
      </c>
      <c r="E77" s="113">
        <v>3759.26</v>
      </c>
      <c r="F77" s="113" t="s">
        <v>317</v>
      </c>
      <c r="G77" s="114"/>
      <c r="H77" s="91"/>
      <c r="I77" s="21"/>
      <c r="J77" s="21"/>
      <c r="P77" s="47"/>
    </row>
    <row r="78" spans="1:18">
      <c r="A78" s="110"/>
      <c r="B78" s="111" t="s">
        <v>570</v>
      </c>
      <c r="C78" s="103" t="s">
        <v>571</v>
      </c>
      <c r="D78" s="45" t="s">
        <v>326</v>
      </c>
      <c r="E78" s="113">
        <v>8024.86</v>
      </c>
      <c r="F78" s="113" t="s">
        <v>319</v>
      </c>
      <c r="G78" s="114"/>
      <c r="H78" s="91"/>
      <c r="I78" s="21"/>
      <c r="J78" s="21"/>
      <c r="P78" s="47"/>
    </row>
    <row r="79" spans="1:18">
      <c r="A79" s="110"/>
      <c r="B79" s="111" t="s">
        <v>346</v>
      </c>
      <c r="C79" s="103" t="s">
        <v>511</v>
      </c>
      <c r="D79" s="45" t="s">
        <v>326</v>
      </c>
      <c r="E79" s="113">
        <v>1143.57</v>
      </c>
      <c r="F79" s="113" t="s">
        <v>320</v>
      </c>
      <c r="G79" s="114"/>
      <c r="H79" s="91"/>
      <c r="I79" s="21"/>
      <c r="J79" s="21"/>
      <c r="P79" s="47"/>
    </row>
    <row r="80" spans="1:18">
      <c r="A80" s="110"/>
      <c r="B80" s="111" t="s">
        <v>546</v>
      </c>
      <c r="C80" s="103" t="s">
        <v>609</v>
      </c>
      <c r="D80" s="45" t="s">
        <v>326</v>
      </c>
      <c r="E80" s="113">
        <f>2608.23</f>
        <v>2608.23</v>
      </c>
      <c r="F80" s="113" t="s">
        <v>320</v>
      </c>
      <c r="G80" s="114"/>
      <c r="H80" s="91"/>
      <c r="I80" s="21"/>
      <c r="J80" s="21"/>
      <c r="P80" s="47"/>
    </row>
    <row r="81" spans="1:18">
      <c r="A81" s="110"/>
      <c r="B81" s="111" t="s">
        <v>610</v>
      </c>
      <c r="C81" s="103" t="s">
        <v>611</v>
      </c>
      <c r="D81" s="45" t="s">
        <v>326</v>
      </c>
      <c r="E81" s="113">
        <v>660.85</v>
      </c>
      <c r="F81" s="113" t="s">
        <v>320</v>
      </c>
      <c r="G81" s="114"/>
      <c r="H81" s="91"/>
      <c r="I81" s="21"/>
      <c r="J81" s="21"/>
      <c r="P81" s="47"/>
    </row>
    <row r="82" spans="1:18">
      <c r="A82" s="110"/>
      <c r="B82" s="111" t="s">
        <v>639</v>
      </c>
      <c r="C82" s="103" t="s">
        <v>276</v>
      </c>
      <c r="D82" s="45" t="s">
        <v>326</v>
      </c>
      <c r="E82" s="113">
        <v>1502.32</v>
      </c>
      <c r="F82" s="113" t="s">
        <v>320</v>
      </c>
      <c r="G82" s="114"/>
      <c r="H82" s="91"/>
      <c r="I82" s="21"/>
      <c r="J82" s="21"/>
      <c r="P82" s="47"/>
    </row>
    <row r="83" spans="1:18">
      <c r="A83" s="110"/>
      <c r="B83" s="116" t="s">
        <v>196</v>
      </c>
      <c r="C83" s="110"/>
      <c r="D83" s="113"/>
      <c r="E83" s="117">
        <f>SUM(E74:E82)</f>
        <v>34818.67</v>
      </c>
      <c r="F83" s="113"/>
      <c r="G83" s="110"/>
      <c r="H83" s="91"/>
      <c r="I83" s="68"/>
      <c r="J83" s="69"/>
      <c r="K83" s="39"/>
      <c r="L83" s="23"/>
      <c r="M83" s="23"/>
      <c r="N83" s="23"/>
      <c r="O83" s="23"/>
      <c r="P83" s="70"/>
    </row>
    <row r="84" spans="1:18" ht="14.25">
      <c r="A84" s="110">
        <v>13</v>
      </c>
      <c r="B84" s="118" t="s">
        <v>243</v>
      </c>
      <c r="C84" s="110"/>
      <c r="D84" s="113"/>
      <c r="E84" s="113"/>
      <c r="F84" s="113"/>
      <c r="G84" s="110"/>
      <c r="H84" s="91"/>
      <c r="I84" s="21"/>
      <c r="J84" s="21"/>
      <c r="N84" s="25"/>
      <c r="P84" s="47"/>
    </row>
    <row r="85" spans="1:18">
      <c r="A85" s="110"/>
      <c r="B85" s="111" t="s">
        <v>195</v>
      </c>
      <c r="C85" s="110"/>
      <c r="D85" s="113"/>
      <c r="E85" s="113"/>
      <c r="F85" s="113"/>
      <c r="G85" s="110"/>
      <c r="H85" s="91"/>
      <c r="I85" s="21"/>
      <c r="J85" s="21"/>
      <c r="N85" s="25"/>
      <c r="P85" s="47"/>
    </row>
    <row r="86" spans="1:18">
      <c r="A86" s="54"/>
      <c r="B86" s="55"/>
      <c r="C86" s="103"/>
      <c r="D86" s="45"/>
      <c r="E86" s="78"/>
      <c r="F86" s="56"/>
      <c r="G86" s="58"/>
      <c r="H86" s="91"/>
      <c r="I86" s="21"/>
      <c r="J86" s="21"/>
      <c r="N86" s="25"/>
      <c r="P86" s="47"/>
    </row>
    <row r="87" spans="1:18">
      <c r="A87" s="110"/>
      <c r="B87" s="116" t="s">
        <v>196</v>
      </c>
      <c r="C87" s="110"/>
      <c r="D87" s="113"/>
      <c r="E87" s="117">
        <f>SUM(E86:E86)</f>
        <v>0</v>
      </c>
      <c r="F87" s="113"/>
      <c r="G87" s="110"/>
      <c r="H87" s="91"/>
      <c r="I87" s="21"/>
      <c r="J87" s="21"/>
      <c r="K87" s="68"/>
      <c r="L87" s="69"/>
      <c r="M87" s="39"/>
      <c r="N87" s="23"/>
      <c r="O87" s="23"/>
      <c r="P87" s="23"/>
    </row>
    <row r="88" spans="1:18" ht="14.25">
      <c r="A88" s="110">
        <v>14</v>
      </c>
      <c r="B88" s="118" t="s">
        <v>244</v>
      </c>
      <c r="C88" s="110"/>
      <c r="D88" s="113"/>
      <c r="E88" s="113"/>
      <c r="F88" s="113"/>
      <c r="G88" s="110"/>
      <c r="H88" s="97" t="s">
        <v>264</v>
      </c>
      <c r="I88" s="21"/>
      <c r="J88" s="21"/>
      <c r="P88"/>
      <c r="Q88" s="14"/>
      <c r="R88" s="16"/>
    </row>
    <row r="89" spans="1:18">
      <c r="A89" s="110"/>
      <c r="B89" s="111" t="s">
        <v>195</v>
      </c>
      <c r="C89" s="110"/>
      <c r="D89" s="113"/>
      <c r="E89" s="113"/>
      <c r="F89" s="113"/>
      <c r="G89" s="110"/>
      <c r="H89" s="91"/>
      <c r="I89" s="21"/>
      <c r="J89" s="21"/>
      <c r="P89"/>
      <c r="Q89" s="14"/>
      <c r="R89" s="16"/>
    </row>
    <row r="90" spans="1:18">
      <c r="A90" s="54"/>
      <c r="B90" s="56" t="s">
        <v>509</v>
      </c>
      <c r="C90" s="103" t="s">
        <v>271</v>
      </c>
      <c r="D90" s="45" t="s">
        <v>326</v>
      </c>
      <c r="E90" s="115">
        <v>1086.73</v>
      </c>
      <c r="F90" s="45" t="s">
        <v>320</v>
      </c>
      <c r="G90" s="103"/>
      <c r="H90" s="91"/>
      <c r="I90" s="21"/>
      <c r="J90" s="21"/>
      <c r="P90"/>
    </row>
    <row r="91" spans="1:18">
      <c r="A91" s="110"/>
      <c r="B91" s="111" t="s">
        <v>331</v>
      </c>
      <c r="C91" s="103" t="s">
        <v>510</v>
      </c>
      <c r="D91" s="45" t="s">
        <v>326</v>
      </c>
      <c r="E91" s="45">
        <v>3316.32</v>
      </c>
      <c r="F91" s="45" t="s">
        <v>324</v>
      </c>
      <c r="G91" s="114"/>
      <c r="H91" s="91"/>
      <c r="I91" s="21"/>
      <c r="J91" s="21"/>
      <c r="P91"/>
    </row>
    <row r="92" spans="1:18">
      <c r="A92" s="110"/>
      <c r="B92" s="111" t="s">
        <v>574</v>
      </c>
      <c r="C92" s="103" t="s">
        <v>643</v>
      </c>
      <c r="D92" s="45" t="s">
        <v>326</v>
      </c>
      <c r="E92" s="45">
        <f>17443.87+1110.89</f>
        <v>18554.759999999998</v>
      </c>
      <c r="F92" s="45" t="s">
        <v>320</v>
      </c>
      <c r="G92" s="114"/>
      <c r="H92" s="91"/>
      <c r="I92" s="21"/>
      <c r="J92" s="21"/>
      <c r="P92"/>
    </row>
    <row r="93" spans="1:18">
      <c r="A93" s="110"/>
      <c r="B93" s="111" t="s">
        <v>372</v>
      </c>
      <c r="C93" s="103" t="s">
        <v>644</v>
      </c>
      <c r="D93" s="45" t="s">
        <v>326</v>
      </c>
      <c r="E93" s="45">
        <v>1663.76</v>
      </c>
      <c r="F93" s="45" t="s">
        <v>645</v>
      </c>
      <c r="G93" s="114"/>
      <c r="H93" s="91"/>
      <c r="I93" s="21"/>
      <c r="J93" s="21"/>
      <c r="P93"/>
    </row>
    <row r="94" spans="1:18">
      <c r="A94" s="110"/>
      <c r="B94" s="111" t="s">
        <v>628</v>
      </c>
      <c r="C94" s="103" t="s">
        <v>490</v>
      </c>
      <c r="D94" s="45" t="s">
        <v>326</v>
      </c>
      <c r="E94" s="45">
        <v>2367.59</v>
      </c>
      <c r="F94" s="45" t="s">
        <v>320</v>
      </c>
      <c r="G94" s="114"/>
      <c r="H94" s="91"/>
      <c r="I94" s="21"/>
      <c r="J94" s="21"/>
      <c r="P94"/>
    </row>
    <row r="95" spans="1:18">
      <c r="A95" s="110"/>
      <c r="B95" s="111" t="s">
        <v>636</v>
      </c>
      <c r="C95" s="103" t="s">
        <v>347</v>
      </c>
      <c r="D95" s="45" t="s">
        <v>326</v>
      </c>
      <c r="E95" s="45">
        <v>1330.76</v>
      </c>
      <c r="F95" s="45" t="s">
        <v>320</v>
      </c>
      <c r="G95" s="114"/>
      <c r="H95" s="91"/>
      <c r="I95" s="21"/>
      <c r="J95" s="21"/>
      <c r="P95"/>
    </row>
    <row r="96" spans="1:18">
      <c r="A96" s="110"/>
      <c r="B96" s="111"/>
      <c r="C96" s="103" t="s">
        <v>637</v>
      </c>
      <c r="D96" s="45" t="s">
        <v>326</v>
      </c>
      <c r="E96" s="45">
        <v>3073.19</v>
      </c>
      <c r="F96" s="45" t="s">
        <v>321</v>
      </c>
      <c r="G96" s="114"/>
      <c r="H96" s="91"/>
      <c r="I96" s="21"/>
      <c r="J96" s="21"/>
      <c r="P96"/>
    </row>
    <row r="97" spans="1:16">
      <c r="A97" s="110"/>
      <c r="B97" s="116" t="s">
        <v>196</v>
      </c>
      <c r="C97" s="110"/>
      <c r="D97" s="113"/>
      <c r="E97" s="117">
        <f>SUM(E90:E96)</f>
        <v>31393.109999999993</v>
      </c>
      <c r="F97" s="113"/>
      <c r="G97" s="110"/>
      <c r="H97" s="91"/>
      <c r="I97" s="21"/>
      <c r="J97" s="21"/>
      <c r="P97"/>
    </row>
    <row r="98" spans="1:16" ht="14.25">
      <c r="A98" s="110">
        <v>15</v>
      </c>
      <c r="B98" s="118" t="s">
        <v>245</v>
      </c>
      <c r="C98" s="110"/>
      <c r="D98" s="113"/>
      <c r="E98" s="113"/>
      <c r="F98" s="113"/>
      <c r="G98" s="110"/>
      <c r="H98" s="97" t="s">
        <v>264</v>
      </c>
      <c r="I98" s="21"/>
      <c r="J98" s="21"/>
      <c r="P98"/>
    </row>
    <row r="99" spans="1:16">
      <c r="A99" s="110"/>
      <c r="B99" s="111" t="s">
        <v>195</v>
      </c>
      <c r="C99" s="110"/>
      <c r="D99" s="113"/>
      <c r="E99" s="113"/>
      <c r="F99" s="113"/>
      <c r="G99" s="110"/>
      <c r="H99" s="91"/>
      <c r="I99" s="21"/>
      <c r="J99" s="21"/>
      <c r="P99"/>
    </row>
    <row r="100" spans="1:16">
      <c r="A100" s="110"/>
      <c r="B100" s="111"/>
      <c r="C100" s="103" t="s">
        <v>505</v>
      </c>
      <c r="D100" s="45" t="s">
        <v>326</v>
      </c>
      <c r="E100" s="45">
        <v>1090.6500000000001</v>
      </c>
      <c r="F100" s="45" t="s">
        <v>316</v>
      </c>
      <c r="G100" s="58"/>
      <c r="H100" s="91"/>
      <c r="I100" s="21"/>
      <c r="J100" s="21"/>
      <c r="P100" s="67"/>
    </row>
    <row r="101" spans="1:16">
      <c r="A101" s="110"/>
      <c r="B101" s="111" t="s">
        <v>564</v>
      </c>
      <c r="C101" s="103" t="s">
        <v>296</v>
      </c>
      <c r="D101" s="45" t="s">
        <v>326</v>
      </c>
      <c r="E101" s="45">
        <v>835.79</v>
      </c>
      <c r="F101" s="45"/>
      <c r="G101" s="58"/>
      <c r="H101" s="91"/>
      <c r="I101" s="21"/>
      <c r="J101" s="21"/>
      <c r="P101" s="67"/>
    </row>
    <row r="102" spans="1:16">
      <c r="A102" s="110"/>
      <c r="B102" s="111"/>
      <c r="C102" s="103" t="s">
        <v>334</v>
      </c>
      <c r="D102" s="45" t="s">
        <v>326</v>
      </c>
      <c r="E102" s="45">
        <v>17479.21</v>
      </c>
      <c r="F102" s="45" t="s">
        <v>565</v>
      </c>
      <c r="G102" s="58"/>
      <c r="H102" s="91"/>
      <c r="I102" s="21"/>
      <c r="J102" s="21"/>
      <c r="P102" s="67"/>
    </row>
    <row r="103" spans="1:16">
      <c r="A103" s="110"/>
      <c r="B103" s="111"/>
      <c r="C103" s="103" t="s">
        <v>341</v>
      </c>
      <c r="D103" s="45" t="s">
        <v>326</v>
      </c>
      <c r="E103" s="45">
        <v>645.75</v>
      </c>
      <c r="F103" s="45" t="s">
        <v>566</v>
      </c>
      <c r="G103" s="58"/>
      <c r="H103" s="91"/>
      <c r="I103" s="21"/>
      <c r="J103" s="21"/>
      <c r="P103" s="67"/>
    </row>
    <row r="104" spans="1:16">
      <c r="A104" s="110"/>
      <c r="B104" s="111"/>
      <c r="C104" s="103" t="s">
        <v>354</v>
      </c>
      <c r="D104" s="45" t="s">
        <v>326</v>
      </c>
      <c r="E104" s="45">
        <v>1424.88</v>
      </c>
      <c r="F104" s="45" t="s">
        <v>320</v>
      </c>
      <c r="G104" s="58"/>
      <c r="H104" s="91"/>
      <c r="I104" s="21"/>
      <c r="J104" s="21"/>
      <c r="P104" s="67"/>
    </row>
    <row r="105" spans="1:16">
      <c r="A105" s="110"/>
      <c r="B105" s="116" t="s">
        <v>196</v>
      </c>
      <c r="C105" s="110"/>
      <c r="D105" s="113"/>
      <c r="E105" s="117">
        <f>SUM(E100:E104)</f>
        <v>21476.28</v>
      </c>
      <c r="F105" s="113"/>
      <c r="G105" s="112"/>
      <c r="H105" s="91"/>
      <c r="I105" s="21"/>
      <c r="J105" s="21"/>
      <c r="P105" s="47"/>
    </row>
    <row r="106" spans="1:16" ht="14.25">
      <c r="A106" s="110">
        <v>16</v>
      </c>
      <c r="B106" s="118" t="s">
        <v>246</v>
      </c>
      <c r="C106" s="110"/>
      <c r="D106" s="113"/>
      <c r="E106" s="113"/>
      <c r="F106" s="113"/>
      <c r="G106" s="110"/>
      <c r="H106" s="91"/>
      <c r="I106" s="21"/>
      <c r="J106" s="21"/>
      <c r="P106" s="47"/>
    </row>
    <row r="107" spans="1:16">
      <c r="A107" s="110"/>
      <c r="B107" s="111" t="s">
        <v>195</v>
      </c>
      <c r="C107" s="110"/>
      <c r="D107" s="113"/>
      <c r="E107" s="113"/>
      <c r="F107" s="113"/>
      <c r="G107" s="110"/>
      <c r="H107" s="91"/>
      <c r="I107" s="21"/>
      <c r="J107" s="21"/>
      <c r="P107" s="47"/>
    </row>
    <row r="108" spans="1:16">
      <c r="A108" s="54"/>
      <c r="B108" s="56"/>
      <c r="C108" s="103"/>
      <c r="D108" s="45"/>
      <c r="E108" s="45"/>
      <c r="F108" s="45"/>
      <c r="G108" s="58"/>
      <c r="H108" s="91"/>
      <c r="I108" s="21"/>
      <c r="J108" s="21"/>
      <c r="P108" s="47"/>
    </row>
    <row r="109" spans="1:16">
      <c r="A109" s="110"/>
      <c r="B109" s="116" t="s">
        <v>196</v>
      </c>
      <c r="C109" s="110"/>
      <c r="D109" s="113"/>
      <c r="E109" s="117">
        <f>SUM(E108:E108)</f>
        <v>0</v>
      </c>
      <c r="F109" s="113"/>
      <c r="G109" s="110"/>
      <c r="H109" s="91"/>
      <c r="I109" s="21"/>
      <c r="J109" s="21"/>
      <c r="P109"/>
    </row>
    <row r="110" spans="1:16" ht="14.25">
      <c r="A110" s="110">
        <v>17</v>
      </c>
      <c r="B110" s="118" t="s">
        <v>247</v>
      </c>
      <c r="C110" s="110"/>
      <c r="D110" s="113"/>
      <c r="E110" s="117"/>
      <c r="F110" s="113"/>
      <c r="G110" s="110"/>
      <c r="H110" s="91"/>
      <c r="I110" s="21"/>
      <c r="J110" s="21"/>
      <c r="P110" s="47"/>
    </row>
    <row r="111" spans="1:16">
      <c r="A111" s="110"/>
      <c r="B111" s="111" t="s">
        <v>195</v>
      </c>
      <c r="C111" s="110"/>
      <c r="D111" s="113"/>
      <c r="E111" s="117"/>
      <c r="F111" s="113"/>
      <c r="G111" s="110"/>
      <c r="H111" s="91"/>
      <c r="I111" s="21"/>
      <c r="J111" s="21"/>
      <c r="P111" s="47"/>
    </row>
    <row r="112" spans="1:16">
      <c r="A112" s="54"/>
      <c r="B112" s="56"/>
      <c r="C112" s="103"/>
      <c r="D112" s="45"/>
      <c r="E112" s="45"/>
      <c r="F112" s="45"/>
      <c r="G112" s="119"/>
      <c r="H112" s="91"/>
      <c r="I112" s="21"/>
      <c r="J112" s="21"/>
      <c r="P112" s="47"/>
    </row>
    <row r="113" spans="1:16">
      <c r="A113" s="110"/>
      <c r="B113" s="116" t="s">
        <v>196</v>
      </c>
      <c r="C113" s="110"/>
      <c r="D113" s="113"/>
      <c r="E113" s="117">
        <f>SUM(E112:E112)</f>
        <v>0</v>
      </c>
      <c r="F113" s="113"/>
      <c r="G113" s="110"/>
      <c r="H113" s="91"/>
      <c r="I113" s="21"/>
      <c r="J113" s="21"/>
      <c r="P113" s="47"/>
    </row>
    <row r="114" spans="1:16" ht="14.25">
      <c r="A114" s="110">
        <v>18</v>
      </c>
      <c r="B114" s="118" t="s">
        <v>248</v>
      </c>
      <c r="C114" s="110"/>
      <c r="D114" s="113"/>
      <c r="E114" s="113"/>
      <c r="F114" s="113"/>
      <c r="G114" s="110"/>
      <c r="H114" s="91"/>
      <c r="I114" s="21"/>
      <c r="J114" s="21"/>
      <c r="P114" s="47"/>
    </row>
    <row r="115" spans="1:16">
      <c r="A115" s="110"/>
      <c r="B115" s="111" t="s">
        <v>195</v>
      </c>
      <c r="C115" s="110"/>
      <c r="D115" s="113"/>
      <c r="E115" s="113"/>
      <c r="F115" s="113"/>
      <c r="G115" s="110"/>
      <c r="H115" s="91"/>
      <c r="I115" s="21"/>
      <c r="J115" s="21"/>
      <c r="P115" s="47"/>
    </row>
    <row r="116" spans="1:16">
      <c r="A116" s="54"/>
      <c r="B116" s="56"/>
      <c r="C116" s="103" t="s">
        <v>530</v>
      </c>
      <c r="D116" s="45" t="s">
        <v>326</v>
      </c>
      <c r="E116" s="45">
        <v>4587.05</v>
      </c>
      <c r="F116" s="45" t="s">
        <v>320</v>
      </c>
      <c r="G116" s="58"/>
      <c r="H116" s="91"/>
      <c r="I116" s="21"/>
      <c r="J116" s="21"/>
      <c r="P116" s="47"/>
    </row>
    <row r="117" spans="1:16">
      <c r="A117" s="110"/>
      <c r="B117" s="116" t="s">
        <v>196</v>
      </c>
      <c r="C117" s="110"/>
      <c r="D117" s="113"/>
      <c r="E117" s="117">
        <f>SUM(E116:E116)</f>
        <v>4587.05</v>
      </c>
      <c r="F117" s="113"/>
      <c r="G117" s="110"/>
      <c r="H117" s="91"/>
      <c r="I117" s="21"/>
      <c r="J117" s="21"/>
      <c r="P117" s="47"/>
    </row>
    <row r="118" spans="1:16" ht="14.25">
      <c r="A118" s="110">
        <v>19</v>
      </c>
      <c r="B118" s="118" t="s">
        <v>249</v>
      </c>
      <c r="C118" s="110"/>
      <c r="D118" s="113"/>
      <c r="E118" s="113"/>
      <c r="F118" s="113"/>
      <c r="G118" s="110"/>
      <c r="H118" s="91"/>
      <c r="I118" s="21"/>
      <c r="J118" s="21"/>
      <c r="P118" s="47"/>
    </row>
    <row r="119" spans="1:16">
      <c r="A119" s="110"/>
      <c r="B119" s="111" t="s">
        <v>195</v>
      </c>
      <c r="C119" s="110"/>
      <c r="D119" s="113"/>
      <c r="E119" s="113"/>
      <c r="F119" s="113"/>
      <c r="G119" s="110"/>
      <c r="H119" s="91"/>
      <c r="I119" s="21"/>
      <c r="J119" s="21"/>
      <c r="P119" s="47"/>
    </row>
    <row r="120" spans="1:16">
      <c r="A120" s="54"/>
      <c r="B120" s="56"/>
      <c r="C120" s="103"/>
      <c r="D120" s="45"/>
      <c r="E120" s="45"/>
      <c r="F120" s="45"/>
      <c r="G120" s="104"/>
      <c r="H120" s="91"/>
      <c r="I120" s="21"/>
      <c r="J120" s="21"/>
      <c r="P120" s="47"/>
    </row>
    <row r="121" spans="1:16">
      <c r="A121" s="110"/>
      <c r="B121" s="116" t="s">
        <v>196</v>
      </c>
      <c r="C121" s="110"/>
      <c r="D121" s="113"/>
      <c r="E121" s="117">
        <f>SUM(E120:E120)</f>
        <v>0</v>
      </c>
      <c r="F121" s="113"/>
      <c r="G121" s="110"/>
      <c r="H121" s="91"/>
      <c r="I121" s="21"/>
      <c r="J121" s="21"/>
      <c r="P121" s="47"/>
    </row>
    <row r="122" spans="1:16" ht="14.25">
      <c r="A122" s="110">
        <v>20</v>
      </c>
      <c r="B122" s="118" t="s">
        <v>250</v>
      </c>
      <c r="C122" s="110"/>
      <c r="D122" s="113"/>
      <c r="E122" s="113"/>
      <c r="F122" s="113"/>
      <c r="G122" s="110"/>
      <c r="H122" s="97" t="s">
        <v>264</v>
      </c>
      <c r="I122" s="21"/>
      <c r="J122" s="21"/>
      <c r="P122" s="47"/>
    </row>
    <row r="123" spans="1:16">
      <c r="A123" s="110"/>
      <c r="B123" s="111" t="s">
        <v>195</v>
      </c>
      <c r="C123" s="110"/>
      <c r="D123" s="113"/>
      <c r="E123" s="113"/>
      <c r="F123" s="113"/>
      <c r="G123" s="110"/>
      <c r="H123" s="91"/>
      <c r="I123" s="21"/>
      <c r="J123" s="21"/>
      <c r="P123" s="47"/>
    </row>
    <row r="124" spans="1:16">
      <c r="A124" s="54"/>
      <c r="B124" s="56"/>
      <c r="C124" s="53"/>
      <c r="D124" s="45"/>
      <c r="E124" s="56"/>
      <c r="F124" s="56"/>
      <c r="G124" s="104"/>
      <c r="H124" s="91"/>
      <c r="I124" s="21"/>
      <c r="J124" s="21"/>
      <c r="P124" s="47"/>
    </row>
    <row r="125" spans="1:16">
      <c r="A125" s="110"/>
      <c r="B125" s="116" t="s">
        <v>196</v>
      </c>
      <c r="C125" s="110"/>
      <c r="D125" s="113"/>
      <c r="E125" s="117">
        <f>SUM(E124:E124)</f>
        <v>0</v>
      </c>
      <c r="F125" s="113"/>
      <c r="G125" s="110"/>
      <c r="H125" s="91"/>
      <c r="I125" s="21"/>
      <c r="J125" s="21"/>
      <c r="P125" s="47"/>
    </row>
    <row r="126" spans="1:16" ht="14.25">
      <c r="A126" s="110">
        <v>21</v>
      </c>
      <c r="B126" s="118" t="s">
        <v>251</v>
      </c>
      <c r="C126" s="110"/>
      <c r="D126" s="113"/>
      <c r="E126" s="113"/>
      <c r="F126" s="113"/>
      <c r="G126" s="110"/>
      <c r="H126" s="97" t="s">
        <v>264</v>
      </c>
      <c r="I126" s="21"/>
      <c r="J126" s="21"/>
      <c r="P126" s="47"/>
    </row>
    <row r="127" spans="1:16">
      <c r="A127" s="110"/>
      <c r="B127" s="111" t="s">
        <v>195</v>
      </c>
      <c r="C127" s="110"/>
      <c r="D127" s="113"/>
      <c r="E127" s="113"/>
      <c r="F127" s="113"/>
      <c r="G127" s="110"/>
      <c r="H127" s="91"/>
      <c r="I127" s="21"/>
      <c r="J127" s="21"/>
      <c r="P127" s="47"/>
    </row>
    <row r="128" spans="1:16">
      <c r="A128" s="54"/>
      <c r="B128" s="56" t="s">
        <v>293</v>
      </c>
      <c r="C128" s="103" t="s">
        <v>278</v>
      </c>
      <c r="D128" s="45" t="s">
        <v>326</v>
      </c>
      <c r="E128" s="101">
        <v>4208.41</v>
      </c>
      <c r="F128" s="45" t="s">
        <v>317</v>
      </c>
      <c r="G128" s="58"/>
      <c r="H128" s="91"/>
      <c r="I128" s="21"/>
      <c r="J128" s="21"/>
      <c r="P128" s="47"/>
    </row>
    <row r="129" spans="1:17">
      <c r="A129" s="110"/>
      <c r="B129" s="116" t="s">
        <v>196</v>
      </c>
      <c r="C129" s="110"/>
      <c r="D129" s="113"/>
      <c r="E129" s="117">
        <f>SUM(E128:E128)</f>
        <v>4208.41</v>
      </c>
      <c r="F129" s="113"/>
      <c r="G129" s="110"/>
      <c r="H129" s="91"/>
      <c r="I129" s="21"/>
      <c r="J129" s="21"/>
      <c r="P129" s="47"/>
    </row>
    <row r="130" spans="1:17" ht="14.25">
      <c r="A130" s="110">
        <v>22</v>
      </c>
      <c r="B130" s="118" t="s">
        <v>252</v>
      </c>
      <c r="C130" s="110"/>
      <c r="D130" s="113"/>
      <c r="E130" s="113"/>
      <c r="F130" s="113"/>
      <c r="G130" s="110"/>
      <c r="H130" s="97" t="s">
        <v>264</v>
      </c>
      <c r="I130" s="21"/>
      <c r="J130" s="21"/>
      <c r="P130" s="47"/>
    </row>
    <row r="131" spans="1:17">
      <c r="A131" s="110"/>
      <c r="B131" s="111" t="s">
        <v>195</v>
      </c>
      <c r="C131" s="110"/>
      <c r="D131" s="113"/>
      <c r="E131" s="113"/>
      <c r="F131" s="113"/>
      <c r="G131" s="129"/>
      <c r="H131" s="91"/>
      <c r="I131" s="21"/>
      <c r="J131" s="21"/>
      <c r="P131" s="47"/>
    </row>
    <row r="132" spans="1:17">
      <c r="A132" s="130"/>
      <c r="B132" s="131"/>
      <c r="C132" s="103"/>
      <c r="D132" s="45"/>
      <c r="E132" s="101"/>
      <c r="F132" s="45"/>
      <c r="G132" s="132"/>
      <c r="H132" s="91"/>
      <c r="I132" s="21"/>
      <c r="J132" s="21"/>
      <c r="P132" s="47"/>
    </row>
    <row r="133" spans="1:17">
      <c r="A133" s="110"/>
      <c r="B133" s="116" t="s">
        <v>196</v>
      </c>
      <c r="C133" s="110"/>
      <c r="D133" s="113"/>
      <c r="E133" s="117">
        <f>SUM(E132:E132)</f>
        <v>0</v>
      </c>
      <c r="F133" s="113"/>
      <c r="G133" s="110"/>
      <c r="H133" s="91"/>
      <c r="I133" s="21"/>
      <c r="J133" s="21"/>
      <c r="M133" s="6"/>
      <c r="N133" s="6"/>
      <c r="O133" s="6"/>
      <c r="P133" s="47"/>
    </row>
    <row r="134" spans="1:17" ht="14.25">
      <c r="A134" s="110">
        <v>23</v>
      </c>
      <c r="B134" s="118" t="s">
        <v>253</v>
      </c>
      <c r="C134" s="110"/>
      <c r="D134" s="113"/>
      <c r="E134" s="113"/>
      <c r="F134" s="113"/>
      <c r="G134" s="110"/>
      <c r="H134" s="91"/>
      <c r="I134" s="21"/>
      <c r="J134" s="21"/>
      <c r="P134" s="47"/>
    </row>
    <row r="135" spans="1:17">
      <c r="A135" s="110"/>
      <c r="B135" s="111" t="s">
        <v>195</v>
      </c>
      <c r="C135" s="110"/>
      <c r="D135" s="113"/>
      <c r="E135" s="113"/>
      <c r="F135" s="113"/>
      <c r="G135" s="110"/>
      <c r="H135" s="91"/>
      <c r="I135" s="21"/>
      <c r="J135" s="21"/>
      <c r="P135" s="47"/>
    </row>
    <row r="136" spans="1:17">
      <c r="A136" s="54"/>
      <c r="B136" s="56" t="s">
        <v>277</v>
      </c>
      <c r="C136" s="103" t="s">
        <v>482</v>
      </c>
      <c r="D136" s="45" t="s">
        <v>326</v>
      </c>
      <c r="E136" s="45">
        <v>1513.68</v>
      </c>
      <c r="F136" s="45" t="s">
        <v>320</v>
      </c>
      <c r="G136" s="58"/>
      <c r="H136" s="91"/>
      <c r="I136" s="21"/>
      <c r="J136" s="60"/>
      <c r="K136" s="62"/>
      <c r="L136" s="40"/>
      <c r="M136" s="23"/>
      <c r="N136" s="23"/>
      <c r="O136" s="23"/>
      <c r="P136" s="26"/>
      <c r="Q136" s="100"/>
    </row>
    <row r="137" spans="1:17">
      <c r="A137" s="54"/>
      <c r="B137" s="56" t="s">
        <v>275</v>
      </c>
      <c r="C137" s="103" t="s">
        <v>281</v>
      </c>
      <c r="D137" s="45" t="s">
        <v>326</v>
      </c>
      <c r="E137" s="45">
        <v>17859.63</v>
      </c>
      <c r="F137" s="45" t="s">
        <v>614</v>
      </c>
      <c r="G137" s="58"/>
      <c r="H137" s="91"/>
      <c r="I137" s="21"/>
      <c r="J137" s="60"/>
      <c r="K137" s="62"/>
      <c r="L137" s="40"/>
      <c r="M137" s="23"/>
      <c r="N137" s="23"/>
      <c r="O137" s="23"/>
      <c r="P137" s="26"/>
      <c r="Q137" s="100"/>
    </row>
    <row r="138" spans="1:17">
      <c r="A138" s="110"/>
      <c r="B138" s="116" t="s">
        <v>196</v>
      </c>
      <c r="C138" s="110"/>
      <c r="D138" s="113"/>
      <c r="E138" s="117">
        <f>SUM(E136:E137)</f>
        <v>19373.310000000001</v>
      </c>
      <c r="F138" s="113"/>
      <c r="G138" s="110"/>
      <c r="H138" s="91"/>
      <c r="I138" s="21"/>
      <c r="J138" s="60"/>
      <c r="K138" s="62"/>
      <c r="L138" s="61"/>
      <c r="M138" s="62"/>
      <c r="N138" s="62"/>
      <c r="O138" s="62"/>
      <c r="P138" s="63"/>
      <c r="Q138" s="77"/>
    </row>
    <row r="139" spans="1:17" ht="14.25">
      <c r="A139" s="110">
        <v>24</v>
      </c>
      <c r="B139" s="118" t="s">
        <v>254</v>
      </c>
      <c r="C139" s="110"/>
      <c r="D139" s="113"/>
      <c r="E139" s="113"/>
      <c r="F139" s="113"/>
      <c r="G139" s="110"/>
      <c r="H139" s="91"/>
      <c r="I139" s="21"/>
      <c r="J139" s="21"/>
      <c r="P139" s="47"/>
    </row>
    <row r="140" spans="1:17">
      <c r="A140" s="110"/>
      <c r="B140" s="111" t="s">
        <v>195</v>
      </c>
      <c r="C140" s="110"/>
      <c r="D140" s="113"/>
      <c r="E140" s="113"/>
      <c r="F140" s="113"/>
      <c r="G140" s="110"/>
      <c r="H140" s="91"/>
      <c r="I140" s="21"/>
      <c r="J140" s="21"/>
      <c r="P140" s="47"/>
    </row>
    <row r="141" spans="1:17">
      <c r="A141" s="54"/>
      <c r="B141" s="56"/>
      <c r="C141" s="103"/>
      <c r="D141" s="45"/>
      <c r="E141" s="56"/>
      <c r="F141" s="56"/>
      <c r="G141" s="119"/>
      <c r="H141" s="91"/>
      <c r="I141" s="21"/>
      <c r="J141" s="21"/>
      <c r="P141" s="47"/>
    </row>
    <row r="142" spans="1:17">
      <c r="A142" s="110"/>
      <c r="B142" s="116" t="s">
        <v>196</v>
      </c>
      <c r="C142" s="110"/>
      <c r="D142" s="113"/>
      <c r="E142" s="133">
        <f>SUM(E141:E141)</f>
        <v>0</v>
      </c>
      <c r="F142" s="113"/>
      <c r="G142" s="110"/>
      <c r="H142" s="91"/>
      <c r="I142" s="21"/>
      <c r="J142" s="21"/>
      <c r="P142" s="47"/>
    </row>
    <row r="143" spans="1:17" ht="14.25">
      <c r="A143" s="110">
        <v>25</v>
      </c>
      <c r="B143" s="134" t="s">
        <v>288</v>
      </c>
      <c r="C143" s="135" t="s">
        <v>197</v>
      </c>
      <c r="D143" s="135"/>
      <c r="E143" s="45"/>
      <c r="F143" s="45"/>
      <c r="G143" s="103"/>
      <c r="H143" s="91"/>
      <c r="I143" s="21"/>
      <c r="J143" s="21"/>
      <c r="P143" s="47"/>
    </row>
    <row r="144" spans="1:17">
      <c r="A144" s="110"/>
      <c r="B144" s="136" t="s">
        <v>195</v>
      </c>
      <c r="C144" s="103"/>
      <c r="D144" s="45"/>
      <c r="E144" s="45"/>
      <c r="F144" s="45"/>
      <c r="G144" s="103"/>
      <c r="H144" s="91"/>
      <c r="I144" s="21"/>
      <c r="J144" s="21"/>
      <c r="P144" s="47"/>
    </row>
    <row r="145" spans="1:19">
      <c r="A145" s="54"/>
      <c r="B145" s="56"/>
      <c r="C145" s="53"/>
      <c r="D145" s="56"/>
      <c r="E145" s="56"/>
      <c r="F145" s="56"/>
      <c r="G145" s="119"/>
      <c r="H145" s="91"/>
      <c r="I145" s="21"/>
      <c r="J145" s="21"/>
      <c r="P145" s="47"/>
    </row>
    <row r="146" spans="1:19">
      <c r="A146" s="110"/>
      <c r="B146" s="137" t="s">
        <v>196</v>
      </c>
      <c r="C146" s="103"/>
      <c r="D146" s="45"/>
      <c r="E146" s="138">
        <f>SUM(E145)</f>
        <v>0</v>
      </c>
      <c r="F146" s="45"/>
      <c r="G146" s="103"/>
      <c r="H146" s="91"/>
      <c r="I146" s="21"/>
      <c r="J146" s="21"/>
      <c r="P146" s="47"/>
    </row>
    <row r="147" spans="1:19" ht="14.25">
      <c r="A147" s="54">
        <v>26</v>
      </c>
      <c r="B147" s="90" t="s">
        <v>149</v>
      </c>
      <c r="C147" s="54"/>
      <c r="D147" s="56"/>
      <c r="E147" s="56"/>
      <c r="F147" s="56"/>
      <c r="G147" s="54"/>
      <c r="H147" s="91"/>
      <c r="I147" s="21"/>
      <c r="J147" s="21"/>
      <c r="P147" s="47"/>
    </row>
    <row r="148" spans="1:19">
      <c r="A148" s="54"/>
      <c r="B148" s="55" t="s">
        <v>195</v>
      </c>
      <c r="C148" s="54"/>
      <c r="D148" s="56"/>
      <c r="E148" s="57"/>
      <c r="F148" s="56"/>
      <c r="G148" s="104"/>
      <c r="H148" s="91"/>
      <c r="I148" s="25"/>
      <c r="J148" s="21"/>
      <c r="K148" s="6"/>
      <c r="L148" s="6"/>
      <c r="M148" s="6"/>
      <c r="N148" s="6"/>
      <c r="P148" s="47"/>
      <c r="Q148" s="36"/>
      <c r="R148" s="37"/>
      <c r="S148" s="38"/>
    </row>
    <row r="149" spans="1:19">
      <c r="A149" s="54"/>
      <c r="B149" s="55" t="s">
        <v>273</v>
      </c>
      <c r="C149" s="103" t="s">
        <v>552</v>
      </c>
      <c r="D149" s="45" t="s">
        <v>326</v>
      </c>
      <c r="E149" s="45">
        <f>422.33+2069.57+1164.29</f>
        <v>3656.19</v>
      </c>
      <c r="F149" s="45" t="s">
        <v>320</v>
      </c>
      <c r="G149" s="58"/>
      <c r="H149" s="91"/>
      <c r="I149" s="25"/>
      <c r="J149" s="21"/>
      <c r="K149" s="6"/>
      <c r="L149" s="6"/>
      <c r="M149" s="6"/>
      <c r="N149" s="6"/>
      <c r="P149" s="47"/>
      <c r="Q149" s="36"/>
      <c r="R149" s="37"/>
      <c r="S149" s="38"/>
    </row>
    <row r="150" spans="1:19">
      <c r="A150" s="54"/>
      <c r="B150" s="79" t="s">
        <v>196</v>
      </c>
      <c r="C150" s="103"/>
      <c r="D150" s="45"/>
      <c r="E150" s="86">
        <f>SUM(E149:E149)</f>
        <v>3656.19</v>
      </c>
      <c r="F150" s="56"/>
      <c r="G150" s="54"/>
      <c r="H150" s="91"/>
      <c r="I150" s="21"/>
      <c r="J150" s="21"/>
      <c r="L150" s="6"/>
      <c r="P150" s="47"/>
      <c r="Q150" s="36"/>
      <c r="R150" s="37"/>
      <c r="S150" s="38"/>
    </row>
    <row r="151" spans="1:19" ht="14.25">
      <c r="A151" s="54">
        <v>27</v>
      </c>
      <c r="B151" s="90" t="s">
        <v>150</v>
      </c>
      <c r="C151" s="54"/>
      <c r="D151" s="56"/>
      <c r="E151" s="56"/>
      <c r="F151" s="56"/>
      <c r="G151" s="54"/>
      <c r="H151" s="91"/>
      <c r="I151" s="21"/>
      <c r="J151" s="21"/>
      <c r="P151" s="47"/>
    </row>
    <row r="152" spans="1:19">
      <c r="A152" s="54"/>
      <c r="B152" s="55" t="s">
        <v>195</v>
      </c>
      <c r="C152" s="54"/>
      <c r="D152" s="56"/>
      <c r="E152" s="56"/>
      <c r="F152" s="56"/>
      <c r="G152" s="54"/>
      <c r="H152" s="91"/>
      <c r="I152" s="21"/>
      <c r="J152" s="21"/>
      <c r="L152" s="60"/>
      <c r="M152" s="61"/>
      <c r="N152" s="61"/>
      <c r="O152" s="62"/>
      <c r="P152" s="62"/>
    </row>
    <row r="153" spans="1:19">
      <c r="A153" s="54"/>
      <c r="B153" s="55" t="s">
        <v>273</v>
      </c>
      <c r="C153" s="103" t="s">
        <v>550</v>
      </c>
      <c r="D153" s="45" t="s">
        <v>326</v>
      </c>
      <c r="E153" s="45">
        <f>4952.38+317.73+2223.73+1164.29</f>
        <v>8658.130000000001</v>
      </c>
      <c r="F153" s="45" t="s">
        <v>551</v>
      </c>
      <c r="G153" s="58"/>
      <c r="H153" s="91"/>
      <c r="I153" s="21"/>
      <c r="J153" s="21"/>
      <c r="L153" s="60"/>
      <c r="M153" s="61"/>
      <c r="N153" s="61"/>
      <c r="O153" s="62"/>
      <c r="P153" s="62"/>
    </row>
    <row r="154" spans="1:19">
      <c r="A154" s="54"/>
      <c r="B154" s="79" t="s">
        <v>196</v>
      </c>
      <c r="C154" s="54"/>
      <c r="D154" s="56"/>
      <c r="E154" s="86">
        <f>SUM(E153:E153)</f>
        <v>8658.130000000001</v>
      </c>
      <c r="F154" s="56"/>
      <c r="G154" s="54"/>
      <c r="H154" s="91"/>
      <c r="I154" s="21"/>
      <c r="J154" s="21"/>
      <c r="P154" s="47"/>
    </row>
    <row r="155" spans="1:19" ht="14.25">
      <c r="A155" s="54">
        <v>28</v>
      </c>
      <c r="B155" s="90" t="s">
        <v>151</v>
      </c>
      <c r="C155" s="54"/>
      <c r="D155" s="56"/>
      <c r="E155" s="56"/>
      <c r="F155" s="56"/>
      <c r="G155" s="54"/>
      <c r="H155" s="97" t="s">
        <v>264</v>
      </c>
      <c r="I155" s="21"/>
      <c r="J155" s="21"/>
      <c r="K155" s="6"/>
      <c r="L155" s="6"/>
      <c r="M155" s="6"/>
      <c r="P155" s="47"/>
    </row>
    <row r="156" spans="1:19">
      <c r="A156" s="54"/>
      <c r="B156" s="55" t="s">
        <v>195</v>
      </c>
      <c r="C156" s="54"/>
      <c r="D156" s="56"/>
      <c r="E156" s="56"/>
      <c r="F156" s="56"/>
      <c r="G156" s="54"/>
      <c r="H156" s="91"/>
      <c r="I156" s="21"/>
      <c r="J156" s="21"/>
      <c r="P156" s="47"/>
    </row>
    <row r="157" spans="1:19">
      <c r="A157" s="54"/>
      <c r="B157" s="55"/>
      <c r="C157" s="103"/>
      <c r="D157" s="45"/>
      <c r="E157" s="45"/>
      <c r="F157" s="45"/>
      <c r="G157" s="58"/>
      <c r="H157" s="91"/>
      <c r="I157" s="21"/>
      <c r="J157" s="21"/>
      <c r="P157" s="47"/>
    </row>
    <row r="158" spans="1:19">
      <c r="A158" s="54"/>
      <c r="B158" s="79" t="s">
        <v>196</v>
      </c>
      <c r="C158" s="54"/>
      <c r="D158" s="56"/>
      <c r="E158" s="86">
        <f>SUM(E157:E157)</f>
        <v>0</v>
      </c>
      <c r="F158" s="56"/>
      <c r="G158" s="54"/>
      <c r="H158" s="91"/>
      <c r="I158" s="21"/>
      <c r="J158" s="21"/>
      <c r="K158" s="6"/>
      <c r="L158" s="6"/>
      <c r="M158" s="13"/>
      <c r="N158" s="14"/>
      <c r="P158" s="47"/>
    </row>
    <row r="159" spans="1:19" ht="14.25">
      <c r="A159" s="54">
        <v>29</v>
      </c>
      <c r="B159" s="90" t="s">
        <v>152</v>
      </c>
      <c r="C159" s="54"/>
      <c r="D159" s="56"/>
      <c r="E159" s="56"/>
      <c r="F159" s="56"/>
      <c r="G159" s="54"/>
      <c r="H159" s="91"/>
      <c r="I159" s="21"/>
      <c r="J159" s="21"/>
      <c r="P159" s="47"/>
    </row>
    <row r="160" spans="1:19">
      <c r="A160" s="54"/>
      <c r="B160" s="55" t="s">
        <v>195</v>
      </c>
      <c r="C160" s="54"/>
      <c r="D160" s="56"/>
      <c r="E160" s="56"/>
      <c r="F160" s="56"/>
      <c r="G160" s="54"/>
      <c r="H160" s="91"/>
      <c r="I160" s="25"/>
      <c r="J160" s="21"/>
      <c r="P160" s="47"/>
    </row>
    <row r="161" spans="1:18">
      <c r="A161" s="54"/>
      <c r="B161" s="56" t="s">
        <v>277</v>
      </c>
      <c r="C161" s="103" t="s">
        <v>285</v>
      </c>
      <c r="D161" s="45" t="s">
        <v>326</v>
      </c>
      <c r="E161" s="56">
        <v>4871.04</v>
      </c>
      <c r="F161" s="56" t="s">
        <v>345</v>
      </c>
      <c r="G161" s="119"/>
      <c r="H161" s="91"/>
      <c r="I161" s="25"/>
      <c r="J161" s="21"/>
      <c r="P161" s="47"/>
    </row>
    <row r="162" spans="1:18">
      <c r="A162" s="54"/>
      <c r="B162" s="79" t="s">
        <v>196</v>
      </c>
      <c r="C162" s="54"/>
      <c r="D162" s="56"/>
      <c r="E162" s="86">
        <f>SUM(E161:E161)</f>
        <v>4871.04</v>
      </c>
      <c r="F162" s="56"/>
      <c r="G162" s="54"/>
      <c r="H162" s="91"/>
      <c r="I162" s="21"/>
      <c r="J162" s="21"/>
      <c r="P162" s="47"/>
    </row>
    <row r="163" spans="1:18" ht="14.25">
      <c r="A163" s="54">
        <v>30</v>
      </c>
      <c r="B163" s="90" t="s">
        <v>153</v>
      </c>
      <c r="C163" s="54"/>
      <c r="D163" s="56"/>
      <c r="E163" s="56"/>
      <c r="F163" s="56"/>
      <c r="G163" s="54"/>
      <c r="H163" s="91"/>
      <c r="I163" s="21"/>
      <c r="J163" s="21"/>
      <c r="P163" s="47"/>
    </row>
    <row r="164" spans="1:18">
      <c r="A164" s="54"/>
      <c r="B164" s="55" t="s">
        <v>195</v>
      </c>
      <c r="C164" s="54"/>
      <c r="D164" s="56"/>
      <c r="E164" s="56"/>
      <c r="F164" s="56"/>
      <c r="G164" s="54"/>
      <c r="H164" s="91"/>
      <c r="I164" s="21"/>
      <c r="J164" s="21"/>
      <c r="P164" s="47"/>
    </row>
    <row r="165" spans="1:18">
      <c r="A165" s="54"/>
      <c r="B165" s="56"/>
      <c r="C165" s="103"/>
      <c r="D165" s="45"/>
      <c r="E165" s="45"/>
      <c r="F165" s="45"/>
      <c r="G165" s="58"/>
      <c r="H165" s="91"/>
      <c r="I165" s="21"/>
      <c r="J165" s="21"/>
      <c r="P165" s="47"/>
    </row>
    <row r="166" spans="1:18">
      <c r="A166" s="54"/>
      <c r="B166" s="79" t="s">
        <v>196</v>
      </c>
      <c r="C166" s="54"/>
      <c r="D166" s="56"/>
      <c r="E166" s="86">
        <f>SUM(E165:E165)</f>
        <v>0</v>
      </c>
      <c r="F166" s="56"/>
      <c r="G166" s="54"/>
      <c r="H166" s="91"/>
      <c r="I166" s="21"/>
      <c r="J166" s="21"/>
      <c r="P166" s="47"/>
      <c r="R166" s="6"/>
    </row>
    <row r="167" spans="1:18" ht="14.25">
      <c r="A167" s="54">
        <v>31</v>
      </c>
      <c r="B167" s="90" t="s">
        <v>155</v>
      </c>
      <c r="C167" s="54"/>
      <c r="D167" s="56"/>
      <c r="E167" s="56"/>
      <c r="F167" s="56"/>
      <c r="G167" s="54"/>
      <c r="H167" s="91"/>
      <c r="I167" s="21"/>
      <c r="J167" s="21"/>
      <c r="P167" s="47"/>
    </row>
    <row r="168" spans="1:18">
      <c r="A168" s="54"/>
      <c r="B168" s="55" t="s">
        <v>195</v>
      </c>
      <c r="C168" s="54"/>
      <c r="D168" s="56"/>
      <c r="E168" s="56"/>
      <c r="F168" s="56"/>
      <c r="G168" s="54"/>
      <c r="H168" s="91"/>
      <c r="I168" s="21"/>
      <c r="J168" s="21"/>
      <c r="P168" s="47"/>
    </row>
    <row r="169" spans="1:18">
      <c r="A169" s="54"/>
      <c r="B169" s="55" t="s">
        <v>380</v>
      </c>
      <c r="C169" s="103" t="s">
        <v>433</v>
      </c>
      <c r="D169" s="45" t="s">
        <v>326</v>
      </c>
      <c r="E169" s="115">
        <v>5159.46</v>
      </c>
      <c r="F169" s="45" t="s">
        <v>317</v>
      </c>
      <c r="G169" s="103"/>
      <c r="H169" s="91"/>
      <c r="I169" s="21"/>
      <c r="J169" s="21"/>
      <c r="P169" s="47"/>
    </row>
    <row r="170" spans="1:18">
      <c r="A170" s="54"/>
      <c r="B170" s="55"/>
      <c r="C170" s="103" t="s">
        <v>304</v>
      </c>
      <c r="D170" s="45" t="s">
        <v>326</v>
      </c>
      <c r="E170" s="115">
        <v>2389.96</v>
      </c>
      <c r="F170" s="45" t="s">
        <v>320</v>
      </c>
      <c r="G170" s="103"/>
      <c r="H170" s="91"/>
      <c r="I170" s="21"/>
      <c r="J170" s="21"/>
      <c r="P170" s="47"/>
    </row>
    <row r="171" spans="1:18">
      <c r="A171" s="54"/>
      <c r="B171" s="55" t="s">
        <v>273</v>
      </c>
      <c r="C171" s="103" t="s">
        <v>270</v>
      </c>
      <c r="D171" s="45" t="s">
        <v>326</v>
      </c>
      <c r="E171" s="115">
        <v>3759.44</v>
      </c>
      <c r="F171" s="45" t="s">
        <v>320</v>
      </c>
      <c r="G171" s="103"/>
      <c r="H171" s="91"/>
      <c r="I171" s="21"/>
      <c r="J171" s="21"/>
      <c r="P171" s="47"/>
    </row>
    <row r="172" spans="1:18">
      <c r="A172" s="54"/>
      <c r="B172" s="55" t="s">
        <v>656</v>
      </c>
      <c r="C172" s="103" t="s">
        <v>657</v>
      </c>
      <c r="D172" s="45" t="s">
        <v>326</v>
      </c>
      <c r="E172" s="115">
        <v>2143.63</v>
      </c>
      <c r="F172" s="45" t="s">
        <v>658</v>
      </c>
      <c r="G172" s="103"/>
      <c r="H172" s="91"/>
      <c r="I172" s="21"/>
      <c r="J172" s="21"/>
      <c r="P172" s="47"/>
    </row>
    <row r="173" spans="1:18">
      <c r="A173" s="54"/>
      <c r="B173" s="79" t="s">
        <v>196</v>
      </c>
      <c r="C173" s="54"/>
      <c r="D173" s="56"/>
      <c r="E173" s="86">
        <f>SUM(E169:E172)</f>
        <v>13452.490000000002</v>
      </c>
      <c r="F173" s="56"/>
      <c r="G173" s="54"/>
      <c r="H173" s="91"/>
      <c r="I173" s="21"/>
      <c r="J173" s="21"/>
      <c r="P173" s="47"/>
    </row>
    <row r="174" spans="1:18" ht="14.25">
      <c r="A174" s="54">
        <v>32</v>
      </c>
      <c r="B174" s="90" t="s">
        <v>156</v>
      </c>
      <c r="C174" s="54"/>
      <c r="D174" s="56"/>
      <c r="E174" s="56"/>
      <c r="F174" s="56"/>
      <c r="G174" s="54"/>
      <c r="H174" s="91"/>
      <c r="I174" s="21"/>
      <c r="J174" s="21"/>
      <c r="P174"/>
    </row>
    <row r="175" spans="1:18">
      <c r="A175" s="54"/>
      <c r="B175" s="55" t="s">
        <v>195</v>
      </c>
      <c r="C175" s="54"/>
      <c r="D175" s="56"/>
      <c r="E175" s="56"/>
      <c r="F175" s="56"/>
      <c r="G175" s="54"/>
      <c r="H175" s="91"/>
      <c r="I175" s="21"/>
      <c r="J175" s="21"/>
      <c r="P175"/>
    </row>
    <row r="176" spans="1:18">
      <c r="A176" s="54"/>
      <c r="B176" s="56" t="s">
        <v>336</v>
      </c>
      <c r="C176" s="103" t="s">
        <v>271</v>
      </c>
      <c r="D176" s="45" t="s">
        <v>326</v>
      </c>
      <c r="E176" s="115">
        <v>1086.73</v>
      </c>
      <c r="F176" s="45" t="s">
        <v>320</v>
      </c>
      <c r="G176" s="103"/>
      <c r="H176" s="91"/>
      <c r="I176" s="21"/>
      <c r="J176" s="21"/>
      <c r="P176"/>
    </row>
    <row r="177" spans="1:16">
      <c r="A177" s="54"/>
      <c r="B177" s="79" t="s">
        <v>196</v>
      </c>
      <c r="C177" s="54"/>
      <c r="D177" s="56"/>
      <c r="E177" s="86">
        <f>SUM(E176:E176)</f>
        <v>1086.73</v>
      </c>
      <c r="F177" s="56"/>
      <c r="G177" s="54"/>
      <c r="H177" s="91"/>
      <c r="I177" s="21"/>
      <c r="J177" s="21"/>
      <c r="P177" s="47"/>
    </row>
    <row r="178" spans="1:16" ht="14.25">
      <c r="A178" s="54">
        <v>33</v>
      </c>
      <c r="B178" s="90" t="s">
        <v>157</v>
      </c>
      <c r="C178" s="54"/>
      <c r="D178" s="56"/>
      <c r="E178" s="56"/>
      <c r="F178" s="56"/>
      <c r="G178" s="54"/>
      <c r="H178" s="91"/>
      <c r="I178" s="21"/>
      <c r="J178" s="21"/>
      <c r="P178" s="47"/>
    </row>
    <row r="179" spans="1:16">
      <c r="A179" s="54"/>
      <c r="B179" s="55" t="s">
        <v>195</v>
      </c>
      <c r="C179" s="54"/>
      <c r="D179" s="56"/>
      <c r="E179" s="56"/>
      <c r="F179" s="56"/>
      <c r="G179" s="54"/>
      <c r="H179" s="91"/>
      <c r="I179" s="21"/>
      <c r="J179" s="21"/>
      <c r="L179" s="6"/>
      <c r="M179" s="6"/>
      <c r="N179" s="6"/>
      <c r="P179" s="47"/>
    </row>
    <row r="180" spans="1:16">
      <c r="A180" s="54"/>
      <c r="B180" s="56" t="s">
        <v>273</v>
      </c>
      <c r="C180" s="103" t="s">
        <v>383</v>
      </c>
      <c r="D180" s="45" t="s">
        <v>326</v>
      </c>
      <c r="E180" s="56">
        <v>1150.49</v>
      </c>
      <c r="F180" s="56" t="s">
        <v>384</v>
      </c>
      <c r="G180" s="58"/>
      <c r="H180" s="91"/>
      <c r="I180" s="21"/>
      <c r="J180" s="21"/>
      <c r="L180" s="6"/>
      <c r="M180" s="6"/>
      <c r="N180" s="6"/>
      <c r="P180" s="47"/>
    </row>
    <row r="181" spans="1:16">
      <c r="A181" s="54"/>
      <c r="B181" s="56"/>
      <c r="C181" s="103" t="s">
        <v>385</v>
      </c>
      <c r="D181" s="45" t="s">
        <v>326</v>
      </c>
      <c r="E181" s="56">
        <v>7000</v>
      </c>
      <c r="F181" s="56" t="s">
        <v>369</v>
      </c>
      <c r="G181" s="58"/>
      <c r="H181" s="91"/>
      <c r="I181" s="21"/>
      <c r="J181" s="21"/>
      <c r="L181" s="6"/>
      <c r="M181" s="6"/>
      <c r="N181" s="6"/>
      <c r="P181" s="47"/>
    </row>
    <row r="182" spans="1:16">
      <c r="A182" s="54"/>
      <c r="B182" s="79" t="s">
        <v>196</v>
      </c>
      <c r="C182" s="54"/>
      <c r="D182" s="56"/>
      <c r="E182" s="86">
        <f>SUM(E180:E181)</f>
        <v>8150.49</v>
      </c>
      <c r="F182" s="56"/>
      <c r="G182" s="54"/>
      <c r="H182" s="91"/>
      <c r="I182" s="21"/>
      <c r="J182" s="21"/>
      <c r="P182" s="47"/>
    </row>
    <row r="183" spans="1:16" ht="14.25">
      <c r="A183" s="54">
        <v>34</v>
      </c>
      <c r="B183" s="90" t="s">
        <v>158</v>
      </c>
      <c r="C183" s="54"/>
      <c r="D183" s="56"/>
      <c r="E183" s="56"/>
      <c r="F183" s="56"/>
      <c r="G183" s="54"/>
      <c r="H183" s="97" t="s">
        <v>264</v>
      </c>
      <c r="I183" s="21"/>
      <c r="J183" s="21"/>
      <c r="P183" s="47"/>
    </row>
    <row r="184" spans="1:16">
      <c r="A184" s="54"/>
      <c r="B184" s="55" t="s">
        <v>195</v>
      </c>
      <c r="C184" s="54"/>
      <c r="D184" s="56"/>
      <c r="E184" s="56"/>
      <c r="F184" s="56"/>
      <c r="G184" s="104"/>
      <c r="H184" s="91"/>
      <c r="I184" s="21"/>
      <c r="J184" s="21"/>
      <c r="P184" s="47"/>
    </row>
    <row r="185" spans="1:16">
      <c r="A185" s="54"/>
      <c r="B185" s="56"/>
      <c r="C185" s="103"/>
      <c r="D185" s="45"/>
      <c r="E185" s="45"/>
      <c r="F185" s="45"/>
      <c r="G185" s="58"/>
      <c r="H185" s="91"/>
      <c r="I185" s="21"/>
      <c r="J185" s="21"/>
      <c r="P185" s="47"/>
    </row>
    <row r="186" spans="1:16">
      <c r="A186" s="54"/>
      <c r="B186" s="79" t="s">
        <v>196</v>
      </c>
      <c r="C186" s="54"/>
      <c r="D186" s="56"/>
      <c r="E186" s="86">
        <f>SUM(E185:E185)</f>
        <v>0</v>
      </c>
      <c r="F186" s="56"/>
      <c r="G186" s="54"/>
      <c r="H186" s="91"/>
      <c r="I186" s="21"/>
      <c r="J186" s="21"/>
      <c r="P186" s="47"/>
    </row>
    <row r="187" spans="1:16" ht="14.25">
      <c r="A187" s="54">
        <v>35</v>
      </c>
      <c r="B187" s="90" t="s">
        <v>159</v>
      </c>
      <c r="C187" s="54"/>
      <c r="D187" s="56"/>
      <c r="E187" s="56"/>
      <c r="F187" s="56"/>
      <c r="G187" s="54"/>
      <c r="H187" s="91"/>
      <c r="I187" s="21"/>
      <c r="J187" s="21"/>
      <c r="P187" s="47"/>
    </row>
    <row r="188" spans="1:16">
      <c r="A188" s="54"/>
      <c r="B188" s="55" t="s">
        <v>195</v>
      </c>
      <c r="C188" s="54"/>
      <c r="D188" s="56"/>
      <c r="E188" s="56"/>
      <c r="F188" s="56"/>
      <c r="G188" s="54"/>
      <c r="H188" s="91"/>
      <c r="I188" s="21"/>
      <c r="J188" s="21"/>
      <c r="P188" s="47"/>
    </row>
    <row r="189" spans="1:16">
      <c r="A189" s="54"/>
      <c r="B189" s="56" t="s">
        <v>493</v>
      </c>
      <c r="C189" s="103" t="s">
        <v>296</v>
      </c>
      <c r="D189" s="45" t="s">
        <v>326</v>
      </c>
      <c r="E189" s="45">
        <v>1045.18</v>
      </c>
      <c r="F189" s="45"/>
      <c r="G189" s="119"/>
      <c r="H189" s="91"/>
      <c r="I189" s="21"/>
      <c r="J189" s="21"/>
      <c r="P189" s="47"/>
    </row>
    <row r="190" spans="1:16">
      <c r="A190" s="54"/>
      <c r="B190" s="56"/>
      <c r="C190" s="103" t="s">
        <v>494</v>
      </c>
      <c r="D190" s="45" t="s">
        <v>326</v>
      </c>
      <c r="E190" s="45">
        <v>19083.48</v>
      </c>
      <c r="F190" s="45" t="s">
        <v>495</v>
      </c>
      <c r="G190" s="119"/>
      <c r="H190" s="91"/>
      <c r="I190" s="21"/>
      <c r="J190" s="21"/>
      <c r="P190" s="47"/>
    </row>
    <row r="191" spans="1:16">
      <c r="A191" s="54"/>
      <c r="B191" s="56"/>
      <c r="C191" s="103" t="s">
        <v>496</v>
      </c>
      <c r="D191" s="45" t="s">
        <v>326</v>
      </c>
      <c r="E191" s="45">
        <v>3086.87</v>
      </c>
      <c r="F191" s="45" t="s">
        <v>321</v>
      </c>
      <c r="G191" s="119"/>
      <c r="H191" s="91"/>
      <c r="I191" s="21"/>
      <c r="J191" s="21"/>
      <c r="P191" s="47"/>
    </row>
    <row r="192" spans="1:16">
      <c r="A192" s="54"/>
      <c r="B192" s="56"/>
      <c r="C192" s="103" t="s">
        <v>497</v>
      </c>
      <c r="D192" s="45" t="s">
        <v>326</v>
      </c>
      <c r="E192" s="45">
        <v>3449.35</v>
      </c>
      <c r="F192" s="45" t="s">
        <v>321</v>
      </c>
      <c r="G192" s="119"/>
      <c r="H192" s="91"/>
      <c r="I192" s="21"/>
      <c r="J192" s="21"/>
      <c r="P192" s="47"/>
    </row>
    <row r="193" spans="1:16">
      <c r="A193" s="54"/>
      <c r="B193" s="56"/>
      <c r="C193" s="103" t="s">
        <v>295</v>
      </c>
      <c r="D193" s="45" t="s">
        <v>326</v>
      </c>
      <c r="E193" s="45">
        <v>15249.45</v>
      </c>
      <c r="F193" s="45" t="s">
        <v>318</v>
      </c>
      <c r="G193" s="119"/>
      <c r="H193" s="91"/>
      <c r="I193" s="21"/>
      <c r="J193" s="21"/>
      <c r="P193" s="47"/>
    </row>
    <row r="194" spans="1:16">
      <c r="A194" s="54"/>
      <c r="B194" s="56"/>
      <c r="C194" s="103" t="s">
        <v>286</v>
      </c>
      <c r="D194" s="45" t="s">
        <v>326</v>
      </c>
      <c r="E194" s="45">
        <v>3759.26</v>
      </c>
      <c r="F194" s="45" t="s">
        <v>317</v>
      </c>
      <c r="G194" s="119"/>
      <c r="H194" s="91"/>
      <c r="I194" s="21"/>
      <c r="J194" s="21"/>
      <c r="P194" s="47"/>
    </row>
    <row r="195" spans="1:16">
      <c r="A195" s="54"/>
      <c r="B195" s="79" t="s">
        <v>196</v>
      </c>
      <c r="C195" s="54"/>
      <c r="D195" s="56"/>
      <c r="E195" s="86">
        <f>SUM(E189:E194)</f>
        <v>45673.590000000004</v>
      </c>
      <c r="F195" s="56"/>
      <c r="G195" s="54"/>
      <c r="H195" s="91"/>
      <c r="I195" s="21"/>
      <c r="J195" s="21"/>
      <c r="P195"/>
    </row>
    <row r="196" spans="1:16" ht="14.25">
      <c r="A196" s="54">
        <v>36</v>
      </c>
      <c r="B196" s="90" t="s">
        <v>160</v>
      </c>
      <c r="C196" s="54"/>
      <c r="D196" s="56"/>
      <c r="E196" s="56"/>
      <c r="F196" s="56"/>
      <c r="G196" s="54"/>
      <c r="H196" s="97" t="s">
        <v>264</v>
      </c>
      <c r="I196" s="21"/>
      <c r="J196" s="21"/>
      <c r="P196" s="47"/>
    </row>
    <row r="197" spans="1:16">
      <c r="A197" s="54"/>
      <c r="B197" s="55" t="s">
        <v>195</v>
      </c>
      <c r="C197" s="54"/>
      <c r="D197" s="56"/>
      <c r="E197" s="56"/>
      <c r="F197" s="56"/>
      <c r="G197" s="54"/>
      <c r="H197" s="60"/>
      <c r="I197" s="21"/>
      <c r="J197" s="25"/>
      <c r="P197" s="47"/>
    </row>
    <row r="198" spans="1:16">
      <c r="A198" s="54"/>
      <c r="B198" s="56"/>
      <c r="C198" s="83"/>
      <c r="D198" s="45"/>
      <c r="E198" s="101"/>
      <c r="F198" s="45"/>
      <c r="G198" s="58"/>
      <c r="H198" s="60"/>
      <c r="I198" s="21"/>
      <c r="J198" s="25"/>
      <c r="P198" s="47"/>
    </row>
    <row r="199" spans="1:16">
      <c r="A199" s="54"/>
      <c r="B199" s="79" t="s">
        <v>196</v>
      </c>
      <c r="C199" s="54"/>
      <c r="D199" s="56"/>
      <c r="E199" s="86">
        <f>SUM(E198:E198)</f>
        <v>0</v>
      </c>
      <c r="F199" s="56"/>
      <c r="G199" s="54"/>
      <c r="H199" s="60"/>
      <c r="I199" s="21"/>
      <c r="J199" s="25"/>
      <c r="K199" s="6"/>
      <c r="L199" s="6"/>
      <c r="P199" s="47"/>
    </row>
    <row r="200" spans="1:16" ht="14.25">
      <c r="A200" s="54">
        <v>37</v>
      </c>
      <c r="B200" s="90" t="s">
        <v>161</v>
      </c>
      <c r="C200" s="54"/>
      <c r="D200" s="56"/>
      <c r="E200" s="56"/>
      <c r="F200" s="56"/>
      <c r="G200" s="54"/>
      <c r="H200" s="91"/>
      <c r="I200" s="21"/>
      <c r="J200" s="21"/>
      <c r="P200" s="47"/>
    </row>
    <row r="201" spans="1:16">
      <c r="A201" s="54"/>
      <c r="B201" s="55" t="s">
        <v>195</v>
      </c>
      <c r="C201" s="54"/>
      <c r="D201" s="56"/>
      <c r="E201" s="56"/>
      <c r="F201" s="56"/>
      <c r="G201" s="54"/>
      <c r="H201" s="91"/>
      <c r="I201" s="21"/>
      <c r="J201" s="21"/>
      <c r="P201" s="47"/>
    </row>
    <row r="202" spans="1:16">
      <c r="A202" s="54"/>
      <c r="B202" s="53"/>
      <c r="C202" s="53"/>
      <c r="D202" s="56"/>
      <c r="E202" s="57"/>
      <c r="F202" s="56"/>
      <c r="G202" s="139"/>
      <c r="H202" s="91"/>
      <c r="I202" s="21"/>
      <c r="J202" s="21"/>
      <c r="K202" s="6"/>
      <c r="L202" s="6"/>
      <c r="M202" s="6"/>
      <c r="N202" s="6"/>
      <c r="O202" s="6"/>
      <c r="P202" s="52"/>
    </row>
    <row r="203" spans="1:16">
      <c r="A203" s="54"/>
      <c r="B203" s="79" t="s">
        <v>196</v>
      </c>
      <c r="C203" s="54"/>
      <c r="D203" s="56"/>
      <c r="E203" s="86">
        <f>SUM(E202)</f>
        <v>0</v>
      </c>
      <c r="F203" s="56"/>
      <c r="G203" s="54"/>
      <c r="H203" s="91"/>
      <c r="I203" s="21"/>
      <c r="J203" s="21"/>
      <c r="K203" s="6"/>
      <c r="L203" s="6"/>
      <c r="M203" s="6"/>
      <c r="N203" s="6"/>
      <c r="O203" s="6"/>
      <c r="P203" s="52"/>
    </row>
    <row r="204" spans="1:16" ht="14.25">
      <c r="A204" s="54">
        <v>38</v>
      </c>
      <c r="B204" s="90" t="s">
        <v>162</v>
      </c>
      <c r="C204" s="54"/>
      <c r="D204" s="56"/>
      <c r="E204" s="56"/>
      <c r="F204" s="56"/>
      <c r="G204" s="54"/>
      <c r="H204" s="91"/>
      <c r="I204" s="21"/>
      <c r="J204" s="21"/>
      <c r="P204" s="47"/>
    </row>
    <row r="205" spans="1:16">
      <c r="A205" s="54"/>
      <c r="B205" s="55" t="s">
        <v>195</v>
      </c>
      <c r="C205" s="54"/>
      <c r="D205" s="56"/>
      <c r="E205" s="56"/>
      <c r="F205" s="56"/>
      <c r="G205" s="54"/>
      <c r="H205" s="91"/>
      <c r="I205" s="21"/>
      <c r="J205" s="21"/>
      <c r="K205" s="21"/>
      <c r="P205" s="47"/>
    </row>
    <row r="206" spans="1:16">
      <c r="A206" s="54"/>
      <c r="B206" s="56" t="s">
        <v>355</v>
      </c>
      <c r="C206" s="53" t="s">
        <v>669</v>
      </c>
      <c r="D206" s="56" t="s">
        <v>326</v>
      </c>
      <c r="E206" s="56">
        <f>63775.27+2660.27+2404.25+13117.49</f>
        <v>81957.279999999999</v>
      </c>
      <c r="F206" s="56" t="s">
        <v>668</v>
      </c>
      <c r="G206" s="58"/>
      <c r="H206" s="91"/>
      <c r="I206" s="21"/>
      <c r="J206" s="21"/>
      <c r="K206" s="21"/>
      <c r="P206" s="47"/>
    </row>
    <row r="207" spans="1:16">
      <c r="A207" s="54"/>
      <c r="B207" s="79" t="s">
        <v>196</v>
      </c>
      <c r="C207" s="54"/>
      <c r="D207" s="56"/>
      <c r="E207" s="86">
        <f>SUM(E206:E206)</f>
        <v>81957.279999999999</v>
      </c>
      <c r="F207" s="56"/>
      <c r="G207" s="104"/>
      <c r="H207" s="91"/>
      <c r="I207" s="21"/>
      <c r="J207" s="21"/>
      <c r="P207" s="47"/>
    </row>
    <row r="208" spans="1:16" ht="14.25">
      <c r="A208" s="54">
        <v>39</v>
      </c>
      <c r="B208" s="90" t="s">
        <v>163</v>
      </c>
      <c r="C208" s="54"/>
      <c r="D208" s="56"/>
      <c r="E208" s="56"/>
      <c r="F208" s="56"/>
      <c r="G208" s="54"/>
      <c r="H208" s="91"/>
      <c r="I208" s="21"/>
      <c r="J208" s="21"/>
      <c r="P208"/>
    </row>
    <row r="209" spans="1:16">
      <c r="A209" s="54"/>
      <c r="B209" s="55" t="s">
        <v>195</v>
      </c>
      <c r="C209" s="54"/>
      <c r="D209" s="56"/>
      <c r="E209" s="56"/>
      <c r="F209" s="56"/>
      <c r="G209" s="54"/>
      <c r="H209" s="91"/>
      <c r="I209" s="21"/>
      <c r="J209" s="21"/>
      <c r="P209" s="47"/>
    </row>
    <row r="210" spans="1:16">
      <c r="A210" s="140"/>
      <c r="B210" s="141"/>
      <c r="C210" s="103"/>
      <c r="D210" s="56"/>
      <c r="E210" s="56"/>
      <c r="F210" s="56"/>
      <c r="G210" s="58"/>
      <c r="H210" s="59"/>
      <c r="I210" s="21"/>
      <c r="J210" s="21"/>
      <c r="P210" s="47"/>
    </row>
    <row r="211" spans="1:16">
      <c r="A211" s="54"/>
      <c r="B211" s="79" t="s">
        <v>196</v>
      </c>
      <c r="C211" s="54"/>
      <c r="D211" s="56"/>
      <c r="E211" s="86">
        <f>SUM(E210:E210)</f>
        <v>0</v>
      </c>
      <c r="F211" s="56"/>
      <c r="G211" s="54"/>
      <c r="H211" s="91"/>
      <c r="I211" s="25"/>
      <c r="J211" s="21"/>
      <c r="P211" s="47"/>
    </row>
    <row r="212" spans="1:16" ht="14.25">
      <c r="A212" s="54">
        <v>40</v>
      </c>
      <c r="B212" s="90" t="s">
        <v>164</v>
      </c>
      <c r="C212" s="54"/>
      <c r="D212" s="56"/>
      <c r="E212" s="56"/>
      <c r="F212" s="56"/>
      <c r="G212" s="54"/>
      <c r="H212" s="97" t="s">
        <v>264</v>
      </c>
      <c r="I212" s="21"/>
      <c r="J212" s="21"/>
      <c r="K212" s="13"/>
      <c r="L212" s="13"/>
      <c r="M212" s="13"/>
      <c r="P212" s="47"/>
    </row>
    <row r="213" spans="1:16">
      <c r="A213" s="54"/>
      <c r="B213" s="55" t="s">
        <v>195</v>
      </c>
      <c r="C213" s="54"/>
      <c r="D213" s="56"/>
      <c r="E213" s="56"/>
      <c r="F213" s="56"/>
      <c r="G213" s="54"/>
      <c r="H213" s="91"/>
      <c r="I213" s="21"/>
      <c r="J213" s="21"/>
      <c r="K213" s="6"/>
      <c r="L213" s="6"/>
      <c r="M213" s="6"/>
      <c r="P213" s="47"/>
    </row>
    <row r="214" spans="1:16">
      <c r="A214" s="54"/>
      <c r="B214" s="55"/>
      <c r="C214" s="103" t="s">
        <v>530</v>
      </c>
      <c r="D214" s="45" t="s">
        <v>326</v>
      </c>
      <c r="E214" s="115">
        <v>4587.05</v>
      </c>
      <c r="F214" s="45" t="s">
        <v>320</v>
      </c>
      <c r="G214" s="103"/>
      <c r="H214" s="91"/>
      <c r="I214" s="21"/>
      <c r="J214" s="21"/>
      <c r="K214" s="6"/>
      <c r="L214" s="6"/>
      <c r="M214" s="6"/>
      <c r="P214" s="47"/>
    </row>
    <row r="215" spans="1:16">
      <c r="A215" s="54"/>
      <c r="B215" s="79" t="s">
        <v>196</v>
      </c>
      <c r="C215" s="54"/>
      <c r="D215" s="56"/>
      <c r="E215" s="86">
        <f>SUM(E214:E214)</f>
        <v>4587.05</v>
      </c>
      <c r="F215" s="56"/>
      <c r="G215" s="54"/>
      <c r="H215" s="91"/>
      <c r="I215" s="21"/>
      <c r="J215" s="21"/>
      <c r="P215" s="47"/>
    </row>
    <row r="216" spans="1:16" ht="14.25">
      <c r="A216" s="54">
        <v>41</v>
      </c>
      <c r="B216" s="90" t="s">
        <v>165</v>
      </c>
      <c r="C216" s="54"/>
      <c r="D216" s="56"/>
      <c r="E216" s="56"/>
      <c r="F216" s="56"/>
      <c r="G216" s="54"/>
      <c r="H216" s="91"/>
      <c r="I216" s="23"/>
      <c r="J216" s="21"/>
      <c r="P216"/>
    </row>
    <row r="217" spans="1:16">
      <c r="A217" s="54"/>
      <c r="B217" s="55" t="s">
        <v>195</v>
      </c>
      <c r="C217" s="54"/>
      <c r="D217" s="56"/>
      <c r="E217" s="56"/>
      <c r="F217" s="56"/>
      <c r="G217" s="54"/>
      <c r="H217" s="91"/>
      <c r="I217" s="25"/>
      <c r="J217" s="21"/>
      <c r="P217"/>
    </row>
    <row r="218" spans="1:16">
      <c r="A218" s="54"/>
      <c r="B218" s="56" t="s">
        <v>442</v>
      </c>
      <c r="C218" s="103" t="s">
        <v>296</v>
      </c>
      <c r="D218" s="56" t="s">
        <v>326</v>
      </c>
      <c r="E218" s="45">
        <v>835.79</v>
      </c>
      <c r="F218" s="45"/>
      <c r="G218" s="58"/>
      <c r="H218" s="91"/>
      <c r="I218" s="25"/>
      <c r="J218" s="21"/>
      <c r="P218"/>
    </row>
    <row r="219" spans="1:16">
      <c r="A219" s="54"/>
      <c r="B219" s="56"/>
      <c r="C219" s="103" t="s">
        <v>443</v>
      </c>
      <c r="D219" s="56" t="s">
        <v>326</v>
      </c>
      <c r="E219" s="45">
        <v>24422.49</v>
      </c>
      <c r="F219" s="45" t="s">
        <v>444</v>
      </c>
      <c r="G219" s="58"/>
      <c r="H219" s="91"/>
      <c r="I219" s="25"/>
      <c r="J219" s="21"/>
      <c r="P219"/>
    </row>
    <row r="220" spans="1:16">
      <c r="A220" s="54"/>
      <c r="B220" s="56"/>
      <c r="C220" s="103" t="s">
        <v>282</v>
      </c>
      <c r="D220" s="56" t="s">
        <v>326</v>
      </c>
      <c r="E220" s="45">
        <v>4882.76</v>
      </c>
      <c r="F220" s="45" t="s">
        <v>445</v>
      </c>
      <c r="G220" s="58"/>
      <c r="H220" s="91"/>
      <c r="I220" s="25"/>
      <c r="J220" s="21"/>
      <c r="P220"/>
    </row>
    <row r="221" spans="1:16">
      <c r="A221" s="54"/>
      <c r="B221" s="56" t="s">
        <v>452</v>
      </c>
      <c r="C221" s="103" t="s">
        <v>295</v>
      </c>
      <c r="D221" s="56" t="s">
        <v>326</v>
      </c>
      <c r="E221" s="45">
        <f>209.39+40393.52</f>
        <v>40602.909999999996</v>
      </c>
      <c r="F221" s="45" t="s">
        <v>453</v>
      </c>
      <c r="G221" s="58"/>
      <c r="H221" s="91"/>
      <c r="I221" s="25"/>
      <c r="J221" s="21"/>
      <c r="P221"/>
    </row>
    <row r="222" spans="1:16">
      <c r="A222" s="54"/>
      <c r="B222" s="56"/>
      <c r="C222" s="103" t="s">
        <v>286</v>
      </c>
      <c r="D222" s="56" t="s">
        <v>326</v>
      </c>
      <c r="E222" s="45">
        <v>8535.2800000000007</v>
      </c>
      <c r="F222" s="45" t="s">
        <v>319</v>
      </c>
      <c r="G222" s="58"/>
      <c r="H222" s="91"/>
      <c r="I222" s="25"/>
      <c r="J222" s="21"/>
      <c r="P222"/>
    </row>
    <row r="223" spans="1:16">
      <c r="A223" s="54"/>
      <c r="B223" s="56"/>
      <c r="C223" s="103" t="s">
        <v>454</v>
      </c>
      <c r="D223" s="56" t="s">
        <v>326</v>
      </c>
      <c r="E223" s="45">
        <f>4618.67+866.51</f>
        <v>5485.18</v>
      </c>
      <c r="F223" s="45" t="s">
        <v>330</v>
      </c>
      <c r="G223" s="58"/>
      <c r="H223" s="91"/>
      <c r="I223" s="25"/>
      <c r="J223" s="21"/>
      <c r="P223"/>
    </row>
    <row r="224" spans="1:16">
      <c r="A224" s="54"/>
      <c r="B224" s="56" t="s">
        <v>484</v>
      </c>
      <c r="C224" s="103" t="s">
        <v>287</v>
      </c>
      <c r="D224" s="56" t="s">
        <v>326</v>
      </c>
      <c r="E224" s="45">
        <f>8142.07+4071.12+4679.05</f>
        <v>16892.239999999998</v>
      </c>
      <c r="F224" s="45" t="s">
        <v>330</v>
      </c>
      <c r="G224" s="58"/>
      <c r="H224" s="91"/>
      <c r="I224" s="25"/>
      <c r="J224" s="21"/>
      <c r="P224"/>
    </row>
    <row r="225" spans="1:24">
      <c r="A225" s="54"/>
      <c r="B225" s="56" t="s">
        <v>555</v>
      </c>
      <c r="C225" s="103" t="s">
        <v>305</v>
      </c>
      <c r="D225" s="56" t="s">
        <v>326</v>
      </c>
      <c r="E225" s="45">
        <v>12642.99</v>
      </c>
      <c r="F225" s="45" t="s">
        <v>556</v>
      </c>
      <c r="G225" s="58"/>
      <c r="H225" s="91"/>
      <c r="I225" s="25"/>
      <c r="J225" s="21"/>
      <c r="P225"/>
    </row>
    <row r="226" spans="1:24">
      <c r="A226" s="54"/>
      <c r="B226" s="56"/>
      <c r="C226" s="103" t="s">
        <v>557</v>
      </c>
      <c r="D226" s="56" t="s">
        <v>326</v>
      </c>
      <c r="E226" s="45">
        <f>1297.19+942.35+588.74</f>
        <v>2828.2799999999997</v>
      </c>
      <c r="F226" s="45" t="s">
        <v>558</v>
      </c>
      <c r="G226" s="58"/>
      <c r="H226" s="91"/>
      <c r="I226" s="25"/>
      <c r="J226" s="21"/>
      <c r="P226"/>
    </row>
    <row r="227" spans="1:24">
      <c r="A227" s="54"/>
      <c r="B227" s="56" t="s">
        <v>327</v>
      </c>
      <c r="C227" s="103" t="s">
        <v>356</v>
      </c>
      <c r="D227" s="56" t="s">
        <v>326</v>
      </c>
      <c r="E227" s="45">
        <v>4871.04</v>
      </c>
      <c r="F227" s="45" t="s">
        <v>345</v>
      </c>
      <c r="G227" s="58"/>
      <c r="H227" s="91"/>
      <c r="I227" s="25"/>
      <c r="J227" s="21"/>
      <c r="P227"/>
    </row>
    <row r="228" spans="1:24">
      <c r="A228" s="54"/>
      <c r="B228" s="79" t="s">
        <v>196</v>
      </c>
      <c r="C228" s="54"/>
      <c r="D228" s="56"/>
      <c r="E228" s="86">
        <f>SUM(E218:E227)</f>
        <v>121998.95999999999</v>
      </c>
      <c r="F228" s="56"/>
      <c r="G228" s="54"/>
      <c r="H228" s="91"/>
      <c r="I228" s="21"/>
      <c r="J228" s="21"/>
      <c r="P228"/>
    </row>
    <row r="229" spans="1:24" ht="12" customHeight="1">
      <c r="A229" s="54">
        <v>42</v>
      </c>
      <c r="B229" s="90" t="s">
        <v>166</v>
      </c>
      <c r="C229" s="54"/>
      <c r="D229" s="56"/>
      <c r="E229" s="56"/>
      <c r="F229" s="56"/>
      <c r="G229" s="54"/>
      <c r="H229" s="91"/>
      <c r="I229" s="21"/>
      <c r="J229" s="21"/>
      <c r="P229" s="47"/>
    </row>
    <row r="230" spans="1:24">
      <c r="A230" s="54"/>
      <c r="B230" s="55" t="s">
        <v>195</v>
      </c>
      <c r="C230" s="54"/>
      <c r="D230" s="56"/>
      <c r="E230" s="56"/>
      <c r="F230" s="56"/>
      <c r="G230" s="54"/>
      <c r="H230" s="91"/>
      <c r="I230" s="21"/>
      <c r="J230" s="21"/>
      <c r="P230" s="47"/>
    </row>
    <row r="231" spans="1:24">
      <c r="A231" s="54"/>
      <c r="B231" s="56" t="s">
        <v>272</v>
      </c>
      <c r="C231" s="53" t="s">
        <v>432</v>
      </c>
      <c r="D231" s="56" t="s">
        <v>326</v>
      </c>
      <c r="E231" s="56">
        <v>1560.57</v>
      </c>
      <c r="F231" s="56" t="s">
        <v>320</v>
      </c>
      <c r="G231" s="104"/>
      <c r="H231" s="91"/>
      <c r="I231" s="21"/>
      <c r="J231" s="21"/>
      <c r="L231" s="60"/>
      <c r="M231" s="81"/>
      <c r="N231" s="25"/>
      <c r="O231" s="23"/>
      <c r="P231" s="23"/>
      <c r="Q231" s="23"/>
      <c r="R231" s="26"/>
      <c r="S231" s="64"/>
      <c r="T231" s="25"/>
      <c r="U231" s="25"/>
      <c r="V231" s="25"/>
      <c r="W231" s="25"/>
      <c r="X231" s="25"/>
    </row>
    <row r="232" spans="1:24">
      <c r="A232" s="54"/>
      <c r="B232" s="56" t="s">
        <v>302</v>
      </c>
      <c r="C232" s="103" t="s">
        <v>339</v>
      </c>
      <c r="D232" s="56" t="s">
        <v>326</v>
      </c>
      <c r="E232" s="56">
        <v>17949.68</v>
      </c>
      <c r="F232" s="56" t="s">
        <v>320</v>
      </c>
      <c r="G232" s="104"/>
      <c r="H232" s="91"/>
      <c r="I232" s="21"/>
      <c r="J232" s="21"/>
      <c r="L232" s="60"/>
      <c r="M232" s="81"/>
      <c r="N232" s="25"/>
      <c r="O232" s="23"/>
      <c r="P232" s="23"/>
      <c r="Q232" s="23"/>
      <c r="R232" s="26"/>
      <c r="S232" s="64"/>
      <c r="T232" s="25"/>
      <c r="U232" s="25"/>
      <c r="V232" s="25"/>
      <c r="W232" s="25"/>
      <c r="X232" s="25"/>
    </row>
    <row r="233" spans="1:24">
      <c r="A233" s="54"/>
      <c r="B233" s="56"/>
      <c r="C233" s="103" t="s">
        <v>278</v>
      </c>
      <c r="D233" s="56" t="s">
        <v>326</v>
      </c>
      <c r="E233" s="56">
        <v>11644.34</v>
      </c>
      <c r="F233" s="56" t="s">
        <v>414</v>
      </c>
      <c r="G233" s="104"/>
      <c r="H233" s="91"/>
      <c r="I233" s="21"/>
      <c r="J233" s="21"/>
      <c r="L233" s="60"/>
      <c r="M233" s="81"/>
      <c r="N233" s="25"/>
      <c r="O233" s="23"/>
      <c r="P233" s="23"/>
      <c r="Q233" s="23"/>
      <c r="R233" s="26"/>
      <c r="S233" s="64"/>
      <c r="T233" s="25"/>
      <c r="U233" s="25"/>
      <c r="V233" s="25"/>
      <c r="W233" s="25"/>
      <c r="X233" s="25"/>
    </row>
    <row r="234" spans="1:24">
      <c r="A234" s="54"/>
      <c r="B234" s="56"/>
      <c r="C234" s="103" t="s">
        <v>455</v>
      </c>
      <c r="D234" s="56" t="s">
        <v>326</v>
      </c>
      <c r="E234" s="56">
        <f>5566.52+2201.71</f>
        <v>7768.2300000000005</v>
      </c>
      <c r="F234" s="56" t="s">
        <v>324</v>
      </c>
      <c r="G234" s="104"/>
      <c r="H234" s="91"/>
      <c r="I234" s="21"/>
      <c r="J234" s="21"/>
      <c r="L234" s="60"/>
      <c r="M234" s="81"/>
      <c r="N234" s="25"/>
      <c r="O234" s="23"/>
      <c r="P234" s="23"/>
      <c r="Q234" s="23"/>
      <c r="R234" s="26"/>
      <c r="S234" s="64"/>
      <c r="T234" s="25"/>
      <c r="U234" s="25"/>
      <c r="V234" s="25"/>
      <c r="W234" s="25"/>
      <c r="X234" s="25"/>
    </row>
    <row r="235" spans="1:24">
      <c r="A235" s="54"/>
      <c r="B235" s="55"/>
      <c r="C235" s="103" t="s">
        <v>530</v>
      </c>
      <c r="D235" s="45" t="s">
        <v>326</v>
      </c>
      <c r="E235" s="115">
        <v>4587.05</v>
      </c>
      <c r="F235" s="45" t="s">
        <v>320</v>
      </c>
      <c r="G235" s="103"/>
      <c r="H235" s="91"/>
      <c r="I235" s="21"/>
      <c r="J235" s="21"/>
      <c r="L235" s="60"/>
      <c r="M235" s="81"/>
      <c r="N235" s="25"/>
      <c r="O235" s="23"/>
      <c r="P235" s="23"/>
      <c r="Q235" s="23"/>
      <c r="R235" s="26"/>
      <c r="S235" s="64"/>
      <c r="T235" s="25"/>
      <c r="U235" s="25"/>
      <c r="V235" s="25"/>
      <c r="W235" s="25"/>
      <c r="X235" s="25"/>
    </row>
    <row r="236" spans="1:24">
      <c r="A236" s="54"/>
      <c r="B236" s="55" t="s">
        <v>536</v>
      </c>
      <c r="C236" s="103" t="s">
        <v>537</v>
      </c>
      <c r="D236" s="45" t="s">
        <v>326</v>
      </c>
      <c r="E236" s="115">
        <f>19702.23+1412.28</f>
        <v>21114.51</v>
      </c>
      <c r="F236" s="45" t="s">
        <v>538</v>
      </c>
      <c r="G236" s="103"/>
      <c r="H236" s="91"/>
      <c r="I236" s="21"/>
      <c r="J236" s="21"/>
      <c r="L236" s="60"/>
      <c r="M236" s="81"/>
      <c r="N236" s="25"/>
      <c r="O236" s="23"/>
      <c r="P236" s="23"/>
      <c r="Q236" s="23"/>
      <c r="R236" s="26"/>
      <c r="S236" s="64"/>
      <c r="T236" s="25"/>
      <c r="U236" s="25"/>
      <c r="V236" s="25"/>
      <c r="W236" s="25"/>
      <c r="X236" s="25"/>
    </row>
    <row r="237" spans="1:24">
      <c r="A237" s="54"/>
      <c r="B237" s="55"/>
      <c r="C237" s="103" t="s">
        <v>540</v>
      </c>
      <c r="D237" s="45" t="s">
        <v>326</v>
      </c>
      <c r="E237" s="115">
        <v>18676.95</v>
      </c>
      <c r="F237" s="45" t="s">
        <v>539</v>
      </c>
      <c r="G237" s="103"/>
      <c r="H237" s="91"/>
      <c r="I237" s="21"/>
      <c r="J237" s="21"/>
      <c r="L237" s="60"/>
      <c r="M237" s="81"/>
      <c r="N237" s="25"/>
      <c r="O237" s="23"/>
      <c r="P237" s="23"/>
      <c r="Q237" s="23"/>
      <c r="R237" s="26"/>
      <c r="S237" s="64"/>
      <c r="T237" s="25"/>
      <c r="U237" s="25"/>
      <c r="V237" s="25"/>
      <c r="W237" s="25"/>
      <c r="X237" s="25"/>
    </row>
    <row r="238" spans="1:24">
      <c r="A238" s="54"/>
      <c r="B238" s="55" t="s">
        <v>638</v>
      </c>
      <c r="C238" s="103" t="s">
        <v>276</v>
      </c>
      <c r="D238" s="45" t="s">
        <v>326</v>
      </c>
      <c r="E238" s="45">
        <v>1502.32</v>
      </c>
      <c r="F238" s="45" t="s">
        <v>320</v>
      </c>
      <c r="G238" s="103"/>
      <c r="H238" s="91"/>
      <c r="I238" s="21"/>
      <c r="J238" s="21"/>
      <c r="L238" s="60"/>
      <c r="M238" s="81"/>
      <c r="N238" s="25"/>
      <c r="O238" s="23"/>
      <c r="P238" s="23"/>
      <c r="Q238" s="23"/>
      <c r="R238" s="26"/>
      <c r="S238" s="64"/>
      <c r="T238" s="25"/>
      <c r="U238" s="25"/>
      <c r="V238" s="25"/>
      <c r="W238" s="25"/>
      <c r="X238" s="25"/>
    </row>
    <row r="239" spans="1:24">
      <c r="A239" s="54"/>
      <c r="B239" s="79" t="s">
        <v>196</v>
      </c>
      <c r="C239" s="54"/>
      <c r="D239" s="56"/>
      <c r="E239" s="86">
        <f>SUM(E231:E238)</f>
        <v>84803.650000000009</v>
      </c>
      <c r="F239" s="56"/>
      <c r="G239" s="54"/>
      <c r="H239" s="91"/>
      <c r="I239" s="21"/>
      <c r="J239" s="21"/>
      <c r="L239" s="60"/>
      <c r="M239" s="81"/>
      <c r="N239" s="25"/>
      <c r="O239" s="23"/>
      <c r="P239" s="23"/>
      <c r="Q239" s="23"/>
      <c r="R239" s="26"/>
      <c r="S239" s="64"/>
      <c r="T239" s="25"/>
      <c r="U239" s="25"/>
      <c r="V239" s="25"/>
      <c r="W239" s="25"/>
      <c r="X239" s="25"/>
    </row>
    <row r="240" spans="1:24" ht="14.25">
      <c r="A240" s="54">
        <v>43</v>
      </c>
      <c r="B240" s="90" t="s">
        <v>167</v>
      </c>
      <c r="C240" s="54"/>
      <c r="D240" s="56"/>
      <c r="E240" s="56"/>
      <c r="F240" s="56"/>
      <c r="G240" s="54"/>
      <c r="H240" s="91"/>
      <c r="I240" s="21"/>
      <c r="J240" s="21"/>
      <c r="P240" s="47"/>
      <c r="S240" s="6"/>
      <c r="T240" s="6"/>
      <c r="U240" s="6"/>
      <c r="V240" s="6"/>
      <c r="W240" s="6"/>
      <c r="X240" s="6"/>
    </row>
    <row r="241" spans="1:24">
      <c r="A241" s="54"/>
      <c r="B241" s="55" t="s">
        <v>195</v>
      </c>
      <c r="C241" s="54"/>
      <c r="D241" s="56"/>
      <c r="E241" s="56"/>
      <c r="F241" s="56"/>
      <c r="G241" s="54"/>
      <c r="H241" s="91"/>
      <c r="I241" s="21"/>
      <c r="J241" s="21"/>
      <c r="P241" s="47"/>
      <c r="S241" s="6"/>
      <c r="T241" s="6"/>
      <c r="U241" s="6"/>
      <c r="V241" s="6"/>
      <c r="W241" s="6"/>
      <c r="X241" s="6"/>
    </row>
    <row r="242" spans="1:24">
      <c r="A242" s="54"/>
      <c r="B242" s="56"/>
      <c r="C242" s="103"/>
      <c r="D242" s="45"/>
      <c r="E242" s="57"/>
      <c r="F242" s="56"/>
      <c r="G242" s="104"/>
      <c r="H242" s="91"/>
      <c r="I242" s="21"/>
      <c r="J242" s="21"/>
      <c r="P242" s="47"/>
      <c r="S242" s="6"/>
      <c r="T242" s="6"/>
      <c r="U242" s="6"/>
      <c r="V242" s="6"/>
      <c r="W242" s="6"/>
      <c r="X242" s="6"/>
    </row>
    <row r="243" spans="1:24">
      <c r="A243" s="54"/>
      <c r="B243" s="79" t="s">
        <v>196</v>
      </c>
      <c r="C243" s="54"/>
      <c r="D243" s="56"/>
      <c r="E243" s="86">
        <f>SUM(E242:E242)</f>
        <v>0</v>
      </c>
      <c r="F243" s="56"/>
      <c r="G243" s="54"/>
      <c r="H243" s="91"/>
      <c r="I243" s="21"/>
      <c r="J243" s="21"/>
      <c r="P243" s="47"/>
    </row>
    <row r="244" spans="1:24" ht="14.25">
      <c r="A244" s="54">
        <v>44</v>
      </c>
      <c r="B244" s="90" t="s">
        <v>168</v>
      </c>
      <c r="C244" s="54"/>
      <c r="D244" s="56"/>
      <c r="E244" s="56"/>
      <c r="F244" s="56"/>
      <c r="G244" s="54"/>
      <c r="H244" s="97" t="s">
        <v>264</v>
      </c>
      <c r="I244" s="21"/>
      <c r="J244" s="21"/>
      <c r="P244" s="67"/>
    </row>
    <row r="245" spans="1:24">
      <c r="A245" s="54"/>
      <c r="B245" s="55" t="s">
        <v>195</v>
      </c>
      <c r="C245" s="54"/>
      <c r="D245" s="56"/>
      <c r="E245" s="56"/>
      <c r="F245" s="56"/>
      <c r="G245" s="54"/>
      <c r="H245" s="91"/>
      <c r="I245" s="21"/>
      <c r="J245" s="21"/>
      <c r="P245" s="52"/>
    </row>
    <row r="246" spans="1:24">
      <c r="A246" s="54"/>
      <c r="B246" s="56" t="s">
        <v>328</v>
      </c>
      <c r="C246" s="103" t="s">
        <v>296</v>
      </c>
      <c r="D246" s="45" t="s">
        <v>326</v>
      </c>
      <c r="E246" s="101">
        <v>835.79</v>
      </c>
      <c r="F246" s="45"/>
      <c r="G246" s="58"/>
      <c r="H246" s="91"/>
      <c r="I246" s="21"/>
      <c r="J246" s="21"/>
      <c r="P246" s="52"/>
    </row>
    <row r="247" spans="1:24">
      <c r="A247" s="54"/>
      <c r="B247" s="53"/>
      <c r="C247" s="103" t="s">
        <v>287</v>
      </c>
      <c r="D247" s="45" t="s">
        <v>326</v>
      </c>
      <c r="E247" s="101">
        <v>4007.19</v>
      </c>
      <c r="F247" s="45" t="s">
        <v>320</v>
      </c>
      <c r="G247" s="58"/>
      <c r="H247" s="91"/>
      <c r="I247" s="21"/>
      <c r="J247" s="21"/>
      <c r="P247" s="52"/>
    </row>
    <row r="248" spans="1:24">
      <c r="A248" s="54"/>
      <c r="B248" s="53"/>
      <c r="C248" s="103" t="s">
        <v>457</v>
      </c>
      <c r="D248" s="45" t="s">
        <v>326</v>
      </c>
      <c r="E248" s="101">
        <v>25428.59</v>
      </c>
      <c r="F248" s="45" t="s">
        <v>456</v>
      </c>
      <c r="G248" s="58"/>
      <c r="H248" s="91"/>
      <c r="I248" s="21"/>
      <c r="J248" s="21"/>
      <c r="P248" s="52"/>
    </row>
    <row r="249" spans="1:24">
      <c r="A249" s="54"/>
      <c r="B249" s="79" t="s">
        <v>196</v>
      </c>
      <c r="C249" s="54"/>
      <c r="D249" s="56"/>
      <c r="E249" s="86">
        <f>SUM(E246:E248)</f>
        <v>30271.57</v>
      </c>
      <c r="F249" s="56"/>
      <c r="G249" s="54"/>
      <c r="H249" s="91"/>
      <c r="I249" s="21"/>
      <c r="J249" s="21"/>
      <c r="P249" s="47"/>
      <c r="Q249" s="38"/>
    </row>
    <row r="250" spans="1:24" ht="14.25">
      <c r="A250" s="54">
        <v>45</v>
      </c>
      <c r="B250" s="90" t="s">
        <v>169</v>
      </c>
      <c r="C250" s="54"/>
      <c r="D250" s="56"/>
      <c r="E250" s="56"/>
      <c r="F250" s="56"/>
      <c r="G250" s="54"/>
      <c r="H250" s="97" t="s">
        <v>264</v>
      </c>
      <c r="I250" s="21"/>
      <c r="J250" s="21"/>
      <c r="P250" s="47"/>
    </row>
    <row r="251" spans="1:24">
      <c r="A251" s="54"/>
      <c r="B251" s="55" t="s">
        <v>195</v>
      </c>
      <c r="C251" s="54"/>
      <c r="D251" s="56"/>
      <c r="E251" s="56"/>
      <c r="F251" s="56"/>
      <c r="G251" s="54"/>
      <c r="H251" s="91"/>
      <c r="I251" s="21"/>
      <c r="J251" s="21"/>
      <c r="P251" s="47"/>
    </row>
    <row r="252" spans="1:24">
      <c r="A252" s="54"/>
      <c r="B252" s="56"/>
      <c r="C252" s="103"/>
      <c r="D252" s="45"/>
      <c r="E252" s="56"/>
      <c r="F252" s="56"/>
      <c r="G252" s="58"/>
      <c r="H252" s="91"/>
      <c r="I252" s="21"/>
      <c r="J252" s="21"/>
      <c r="P252" s="47"/>
    </row>
    <row r="253" spans="1:24">
      <c r="A253" s="54"/>
      <c r="B253" s="79" t="s">
        <v>196</v>
      </c>
      <c r="C253" s="54"/>
      <c r="D253" s="56"/>
      <c r="E253" s="86">
        <f>SUM(E252:E252)</f>
        <v>0</v>
      </c>
      <c r="F253" s="56"/>
      <c r="G253" s="54"/>
      <c r="H253" s="91"/>
      <c r="I253" s="21"/>
      <c r="J253" s="21"/>
      <c r="P253" s="47"/>
    </row>
    <row r="254" spans="1:24" ht="14.25">
      <c r="A254" s="54">
        <v>46</v>
      </c>
      <c r="B254" s="90" t="s">
        <v>170</v>
      </c>
      <c r="C254" s="54"/>
      <c r="D254" s="56"/>
      <c r="E254" s="56"/>
      <c r="F254" s="56"/>
      <c r="G254" s="54"/>
      <c r="H254" s="91"/>
      <c r="I254" s="21"/>
      <c r="J254" s="21"/>
      <c r="P254" s="47"/>
    </row>
    <row r="255" spans="1:24">
      <c r="A255" s="54"/>
      <c r="B255" s="55" t="s">
        <v>195</v>
      </c>
      <c r="C255" s="54"/>
      <c r="D255" s="56"/>
      <c r="E255" s="56"/>
      <c r="F255" s="56"/>
      <c r="G255" s="54"/>
      <c r="H255" s="91"/>
      <c r="I255" s="21"/>
      <c r="J255" s="21"/>
      <c r="P255" s="47"/>
    </row>
    <row r="256" spans="1:24">
      <c r="A256" s="54"/>
      <c r="B256" s="56"/>
      <c r="C256" s="103"/>
      <c r="D256" s="45"/>
      <c r="E256" s="45"/>
      <c r="F256" s="45"/>
      <c r="G256" s="58"/>
      <c r="H256" s="91"/>
      <c r="I256" s="21"/>
      <c r="J256" s="21"/>
      <c r="P256" s="47"/>
    </row>
    <row r="257" spans="1:16">
      <c r="A257" s="54"/>
      <c r="B257" s="79" t="s">
        <v>196</v>
      </c>
      <c r="C257" s="54"/>
      <c r="D257" s="56"/>
      <c r="E257" s="86">
        <f>SUM(E256:E256)</f>
        <v>0</v>
      </c>
      <c r="F257" s="56"/>
      <c r="G257" s="54"/>
      <c r="H257" s="91"/>
      <c r="I257" s="21"/>
      <c r="J257" s="21"/>
      <c r="P257" s="47"/>
    </row>
    <row r="258" spans="1:16" ht="14.25">
      <c r="A258" s="54">
        <v>47</v>
      </c>
      <c r="B258" s="90" t="s">
        <v>171</v>
      </c>
      <c r="C258" s="54"/>
      <c r="D258" s="56"/>
      <c r="E258" s="56"/>
      <c r="F258" s="56"/>
      <c r="G258" s="54"/>
      <c r="H258" s="97" t="s">
        <v>264</v>
      </c>
      <c r="I258" s="21"/>
      <c r="J258" s="21"/>
      <c r="P258"/>
    </row>
    <row r="259" spans="1:16">
      <c r="A259" s="54"/>
      <c r="B259" s="55" t="s">
        <v>195</v>
      </c>
      <c r="C259" s="54"/>
      <c r="D259" s="56"/>
      <c r="E259" s="56"/>
      <c r="F259" s="56"/>
      <c r="G259" s="54"/>
      <c r="H259" s="91"/>
      <c r="I259" s="21"/>
      <c r="J259" s="21"/>
      <c r="P259" s="47"/>
    </row>
    <row r="260" spans="1:16">
      <c r="A260" s="54"/>
      <c r="B260" s="55" t="s">
        <v>292</v>
      </c>
      <c r="C260" s="103" t="s">
        <v>270</v>
      </c>
      <c r="D260" s="45" t="s">
        <v>326</v>
      </c>
      <c r="E260" s="45">
        <v>3759.44</v>
      </c>
      <c r="F260" s="45" t="s">
        <v>320</v>
      </c>
      <c r="G260" s="58"/>
      <c r="H260" s="91"/>
      <c r="I260" s="21"/>
      <c r="J260" s="21"/>
      <c r="P260" s="47"/>
    </row>
    <row r="261" spans="1:16">
      <c r="A261" s="54"/>
      <c r="B261" s="79" t="s">
        <v>196</v>
      </c>
      <c r="C261" s="54"/>
      <c r="D261" s="56"/>
      <c r="E261" s="86">
        <f>SUM(E260:E260)</f>
        <v>3759.44</v>
      </c>
      <c r="F261" s="56"/>
      <c r="G261" s="54"/>
      <c r="H261" s="91"/>
      <c r="I261" s="21"/>
      <c r="J261" s="21"/>
      <c r="P261" s="72"/>
    </row>
    <row r="262" spans="1:16" ht="14.25">
      <c r="A262" s="54">
        <v>48</v>
      </c>
      <c r="B262" s="90" t="s">
        <v>172</v>
      </c>
      <c r="C262" s="54"/>
      <c r="D262" s="56"/>
      <c r="E262" s="56"/>
      <c r="F262" s="56"/>
      <c r="G262" s="54"/>
      <c r="H262" s="91"/>
      <c r="I262" s="21"/>
      <c r="J262" s="21"/>
      <c r="P262" s="47"/>
    </row>
    <row r="263" spans="1:16">
      <c r="A263" s="54"/>
      <c r="B263" s="55" t="s">
        <v>195</v>
      </c>
      <c r="C263" s="54"/>
      <c r="D263" s="56"/>
      <c r="E263" s="56"/>
      <c r="F263" s="56"/>
      <c r="G263" s="54"/>
      <c r="H263" s="91"/>
      <c r="I263" s="21"/>
      <c r="J263" s="21"/>
      <c r="P263" s="47"/>
    </row>
    <row r="264" spans="1:16">
      <c r="A264" s="54"/>
      <c r="B264" s="55"/>
      <c r="C264" s="103" t="s">
        <v>530</v>
      </c>
      <c r="D264" s="45" t="s">
        <v>326</v>
      </c>
      <c r="E264" s="115">
        <v>4587.05</v>
      </c>
      <c r="F264" s="45" t="s">
        <v>320</v>
      </c>
      <c r="G264" s="103"/>
      <c r="H264" s="91"/>
      <c r="I264" s="21"/>
      <c r="J264" s="21"/>
      <c r="P264" s="47"/>
    </row>
    <row r="265" spans="1:16">
      <c r="A265" s="54"/>
      <c r="B265" s="79" t="s">
        <v>196</v>
      </c>
      <c r="C265" s="54"/>
      <c r="D265" s="56"/>
      <c r="E265" s="86">
        <f>SUM(E264:E264)</f>
        <v>4587.05</v>
      </c>
      <c r="F265" s="56"/>
      <c r="G265" s="54"/>
      <c r="H265" s="91"/>
      <c r="I265" s="21"/>
      <c r="J265" s="21"/>
      <c r="P265" s="47"/>
    </row>
    <row r="266" spans="1:16" ht="14.25">
      <c r="A266" s="54">
        <v>49</v>
      </c>
      <c r="B266" s="90" t="s">
        <v>173</v>
      </c>
      <c r="C266" s="54"/>
      <c r="D266" s="56"/>
      <c r="E266" s="56"/>
      <c r="F266" s="56"/>
      <c r="G266" s="54"/>
      <c r="H266" s="97" t="s">
        <v>264</v>
      </c>
      <c r="I266" s="21"/>
      <c r="J266" s="21"/>
      <c r="P266" s="47"/>
    </row>
    <row r="267" spans="1:16">
      <c r="A267" s="54"/>
      <c r="B267" s="55" t="s">
        <v>195</v>
      </c>
      <c r="C267" s="54"/>
      <c r="D267" s="56"/>
      <c r="E267" s="56"/>
      <c r="F267" s="56"/>
      <c r="G267" s="54"/>
      <c r="H267" s="91"/>
      <c r="I267" s="21"/>
      <c r="J267" s="21"/>
      <c r="P267" s="47"/>
    </row>
    <row r="268" spans="1:16">
      <c r="A268" s="54"/>
      <c r="B268" s="55"/>
      <c r="C268" s="103" t="s">
        <v>530</v>
      </c>
      <c r="D268" s="45" t="s">
        <v>326</v>
      </c>
      <c r="E268" s="115">
        <v>4587.05</v>
      </c>
      <c r="F268" s="45" t="s">
        <v>320</v>
      </c>
      <c r="G268" s="103"/>
      <c r="H268" s="91"/>
      <c r="I268" s="21"/>
      <c r="J268" s="21"/>
      <c r="P268" s="47"/>
    </row>
    <row r="269" spans="1:16">
      <c r="A269" s="54"/>
      <c r="B269" s="79" t="s">
        <v>196</v>
      </c>
      <c r="C269" s="54"/>
      <c r="D269" s="56"/>
      <c r="E269" s="86">
        <f>SUM(E268:E268)</f>
        <v>4587.05</v>
      </c>
      <c r="F269" s="56"/>
      <c r="G269" s="54"/>
      <c r="H269" s="91"/>
      <c r="I269" s="21"/>
      <c r="J269" s="21"/>
      <c r="K269" s="6"/>
      <c r="P269" s="47"/>
    </row>
    <row r="270" spans="1:16" ht="14.25">
      <c r="A270" s="54">
        <v>50</v>
      </c>
      <c r="B270" s="90" t="s">
        <v>174</v>
      </c>
      <c r="C270" s="54"/>
      <c r="D270" s="56"/>
      <c r="E270" s="56"/>
      <c r="F270" s="56"/>
      <c r="G270" s="54"/>
      <c r="H270" s="97" t="s">
        <v>264</v>
      </c>
      <c r="I270" s="21"/>
      <c r="J270" s="21"/>
      <c r="P270" s="47"/>
    </row>
    <row r="271" spans="1:16">
      <c r="A271" s="54"/>
      <c r="B271" s="55" t="s">
        <v>195</v>
      </c>
      <c r="C271" s="54"/>
      <c r="D271" s="56"/>
      <c r="E271" s="56"/>
      <c r="F271" s="56"/>
      <c r="G271" s="54"/>
      <c r="H271" s="91"/>
      <c r="I271" s="21"/>
      <c r="J271" s="21"/>
      <c r="P271" s="47"/>
    </row>
    <row r="272" spans="1:16">
      <c r="A272" s="54"/>
      <c r="B272" s="56"/>
      <c r="C272" s="83"/>
      <c r="D272" s="45"/>
      <c r="E272" s="101"/>
      <c r="F272" s="45"/>
      <c r="G272" s="58"/>
      <c r="H272" s="91"/>
      <c r="I272" s="21"/>
      <c r="J272" s="21"/>
      <c r="P272" s="47"/>
    </row>
    <row r="273" spans="1:16">
      <c r="A273" s="54"/>
      <c r="B273" s="79" t="s">
        <v>196</v>
      </c>
      <c r="C273" s="54"/>
      <c r="D273" s="56"/>
      <c r="E273" s="86">
        <f>SUM(E272:E272)</f>
        <v>0</v>
      </c>
      <c r="F273" s="56"/>
      <c r="G273" s="54"/>
      <c r="H273" s="91"/>
      <c r="I273" s="21"/>
      <c r="J273" s="21"/>
      <c r="P273" s="47"/>
    </row>
    <row r="274" spans="1:16" ht="14.25">
      <c r="A274" s="54">
        <v>51</v>
      </c>
      <c r="B274" s="90" t="s">
        <v>175</v>
      </c>
      <c r="C274" s="54"/>
      <c r="D274" s="56"/>
      <c r="E274" s="56"/>
      <c r="F274" s="56"/>
      <c r="G274" s="54"/>
      <c r="H274" s="97" t="s">
        <v>264</v>
      </c>
      <c r="I274" s="21"/>
      <c r="J274" s="21"/>
      <c r="P274" s="47"/>
    </row>
    <row r="275" spans="1:16">
      <c r="A275" s="54"/>
      <c r="B275" s="55" t="s">
        <v>195</v>
      </c>
      <c r="C275" s="54"/>
      <c r="D275" s="56"/>
      <c r="E275" s="56"/>
      <c r="F275" s="56"/>
      <c r="G275" s="54"/>
      <c r="H275" s="91"/>
      <c r="I275" s="21"/>
      <c r="J275" s="21"/>
      <c r="P275" s="47"/>
    </row>
    <row r="276" spans="1:16">
      <c r="A276" s="54"/>
      <c r="B276" s="56"/>
      <c r="C276" s="103"/>
      <c r="D276" s="45"/>
      <c r="E276" s="56"/>
      <c r="F276" s="56"/>
      <c r="G276" s="58"/>
      <c r="H276" s="91"/>
      <c r="I276" s="21"/>
      <c r="J276" s="21"/>
      <c r="P276" s="47"/>
    </row>
    <row r="277" spans="1:16">
      <c r="A277" s="54"/>
      <c r="B277" s="79" t="s">
        <v>196</v>
      </c>
      <c r="C277" s="54"/>
      <c r="D277" s="56"/>
      <c r="E277" s="86">
        <f>SUM(E276:E276)</f>
        <v>0</v>
      </c>
      <c r="F277" s="56"/>
      <c r="G277" s="54"/>
      <c r="H277" s="91"/>
      <c r="I277" s="21"/>
      <c r="J277" s="21"/>
      <c r="P277" s="47"/>
    </row>
    <row r="278" spans="1:16" ht="14.25">
      <c r="A278" s="54">
        <v>52</v>
      </c>
      <c r="B278" s="90" t="s">
        <v>176</v>
      </c>
      <c r="C278" s="54"/>
      <c r="D278" s="56"/>
      <c r="E278" s="56"/>
      <c r="F278" s="56"/>
      <c r="G278" s="58"/>
      <c r="H278" s="97" t="s">
        <v>264</v>
      </c>
      <c r="I278" s="21"/>
      <c r="J278" s="21"/>
      <c r="P278" s="47"/>
    </row>
    <row r="279" spans="1:16">
      <c r="A279" s="54"/>
      <c r="B279" s="55" t="s">
        <v>195</v>
      </c>
      <c r="C279" s="54"/>
      <c r="D279" s="56"/>
      <c r="E279" s="56"/>
      <c r="F279" s="56"/>
      <c r="G279" s="54"/>
      <c r="H279" s="91"/>
      <c r="I279" s="21"/>
      <c r="J279" s="21"/>
      <c r="P279" s="47"/>
    </row>
    <row r="280" spans="1:16">
      <c r="A280" s="110"/>
      <c r="B280" s="113"/>
      <c r="C280" s="103" t="s">
        <v>271</v>
      </c>
      <c r="D280" s="45" t="s">
        <v>326</v>
      </c>
      <c r="E280" s="115">
        <v>1086.73</v>
      </c>
      <c r="F280" s="45" t="s">
        <v>320</v>
      </c>
      <c r="G280" s="103"/>
      <c r="H280" s="91"/>
      <c r="I280" s="21"/>
      <c r="J280" s="21"/>
      <c r="P280" s="47"/>
    </row>
    <row r="281" spans="1:16">
      <c r="A281" s="110"/>
      <c r="B281" s="113"/>
      <c r="C281" s="142" t="s">
        <v>521</v>
      </c>
      <c r="D281" s="113" t="s">
        <v>326</v>
      </c>
      <c r="E281" s="113">
        <f>2989.9+2999.43</f>
        <v>5989.33</v>
      </c>
      <c r="F281" s="113" t="s">
        <v>320</v>
      </c>
      <c r="G281" s="114"/>
      <c r="H281" s="91"/>
      <c r="I281" s="21"/>
      <c r="J281" s="21"/>
      <c r="P281" s="47"/>
    </row>
    <row r="282" spans="1:16">
      <c r="A282" s="54"/>
      <c r="B282" s="79" t="s">
        <v>196</v>
      </c>
      <c r="C282" s="54"/>
      <c r="D282" s="56"/>
      <c r="E282" s="143">
        <f>SUM(E280:E281)</f>
        <v>7076.0599999999995</v>
      </c>
      <c r="F282" s="56"/>
      <c r="G282" s="54"/>
      <c r="H282" s="91"/>
      <c r="I282" s="21"/>
      <c r="J282" s="21"/>
      <c r="P282" s="47"/>
    </row>
    <row r="283" spans="1:16" ht="14.25">
      <c r="A283" s="54">
        <v>53</v>
      </c>
      <c r="B283" s="90" t="s">
        <v>177</v>
      </c>
      <c r="C283" s="54"/>
      <c r="D283" s="56"/>
      <c r="E283" s="56"/>
      <c r="F283" s="56"/>
      <c r="G283" s="54"/>
      <c r="H283" s="97" t="s">
        <v>264</v>
      </c>
      <c r="I283" s="21"/>
      <c r="J283" s="21"/>
      <c r="P283" s="47"/>
    </row>
    <row r="284" spans="1:16">
      <c r="A284" s="54"/>
      <c r="B284" s="55" t="s">
        <v>195</v>
      </c>
      <c r="C284" s="54"/>
      <c r="D284" s="56"/>
      <c r="E284" s="56"/>
      <c r="F284" s="56"/>
      <c r="G284" s="54"/>
      <c r="H284" s="91"/>
      <c r="I284" s="21"/>
      <c r="J284" s="21"/>
      <c r="P284" s="47"/>
    </row>
    <row r="285" spans="1:16">
      <c r="A285" s="54"/>
      <c r="B285" s="55" t="s">
        <v>546</v>
      </c>
      <c r="C285" s="83" t="s">
        <v>547</v>
      </c>
      <c r="D285" s="45" t="s">
        <v>326</v>
      </c>
      <c r="E285" s="144">
        <f>1270.91+1164.29</f>
        <v>2435.1999999999998</v>
      </c>
      <c r="F285" s="45" t="s">
        <v>320</v>
      </c>
      <c r="G285" s="58"/>
      <c r="H285" s="91"/>
      <c r="I285" s="21"/>
      <c r="J285" s="21"/>
      <c r="P285" s="47"/>
    </row>
    <row r="286" spans="1:16">
      <c r="A286" s="54"/>
      <c r="B286" s="55"/>
      <c r="C286" s="83" t="s">
        <v>364</v>
      </c>
      <c r="D286" s="45" t="s">
        <v>326</v>
      </c>
      <c r="E286" s="144">
        <v>1750</v>
      </c>
      <c r="F286" s="45" t="s">
        <v>365</v>
      </c>
      <c r="G286" s="58"/>
      <c r="H286" s="91"/>
      <c r="I286" s="21"/>
      <c r="J286" s="21"/>
      <c r="P286" s="47"/>
    </row>
    <row r="287" spans="1:16">
      <c r="A287" s="54"/>
      <c r="B287" s="79" t="s">
        <v>196</v>
      </c>
      <c r="C287" s="54"/>
      <c r="D287" s="56"/>
      <c r="E287" s="86">
        <f>SUM(E285:E286)</f>
        <v>4185.2</v>
      </c>
      <c r="F287" s="56"/>
      <c r="G287" s="54"/>
      <c r="H287" s="91"/>
      <c r="I287" s="21"/>
      <c r="J287" s="21"/>
      <c r="P287" s="47"/>
    </row>
    <row r="288" spans="1:16" ht="14.25">
      <c r="A288" s="54">
        <v>54</v>
      </c>
      <c r="B288" s="90" t="s">
        <v>178</v>
      </c>
      <c r="C288" s="54"/>
      <c r="D288" s="56"/>
      <c r="E288" s="56"/>
      <c r="F288" s="56"/>
      <c r="G288" s="54"/>
      <c r="H288" s="91"/>
      <c r="I288" s="21"/>
      <c r="J288" s="21"/>
      <c r="P288" s="47"/>
    </row>
    <row r="289" spans="1:16">
      <c r="A289" s="54"/>
      <c r="B289" s="55" t="s">
        <v>195</v>
      </c>
      <c r="C289" s="54"/>
      <c r="D289" s="56"/>
      <c r="E289" s="56"/>
      <c r="F289" s="56"/>
      <c r="G289" s="54"/>
      <c r="H289" s="91"/>
      <c r="I289" s="21"/>
      <c r="J289" s="21"/>
      <c r="P289" s="47"/>
    </row>
    <row r="290" spans="1:16">
      <c r="A290" s="110"/>
      <c r="B290" s="111"/>
      <c r="C290" s="110"/>
      <c r="D290" s="113"/>
      <c r="E290" s="113"/>
      <c r="F290" s="113"/>
      <c r="G290" s="112"/>
      <c r="H290" s="91"/>
      <c r="I290" s="21"/>
      <c r="J290" s="21"/>
      <c r="P290" s="47"/>
    </row>
    <row r="291" spans="1:16">
      <c r="A291" s="54"/>
      <c r="B291" s="79" t="s">
        <v>196</v>
      </c>
      <c r="C291" s="54"/>
      <c r="D291" s="56"/>
      <c r="E291" s="86">
        <f>SUM(E290:E290)</f>
        <v>0</v>
      </c>
      <c r="F291" s="56"/>
      <c r="G291" s="54"/>
      <c r="H291" s="91"/>
      <c r="I291" s="21"/>
      <c r="J291" s="21"/>
      <c r="P291" s="47"/>
    </row>
    <row r="292" spans="1:16" ht="14.25">
      <c r="A292" s="54">
        <v>55</v>
      </c>
      <c r="B292" s="90" t="s">
        <v>179</v>
      </c>
      <c r="C292" s="54"/>
      <c r="D292" s="56"/>
      <c r="E292" s="56"/>
      <c r="F292" s="56"/>
      <c r="G292" s="54"/>
      <c r="H292" s="91"/>
      <c r="I292" s="21"/>
      <c r="J292" s="21"/>
      <c r="P292" s="47"/>
    </row>
    <row r="293" spans="1:16">
      <c r="A293" s="54"/>
      <c r="B293" s="55" t="s">
        <v>195</v>
      </c>
      <c r="C293" s="54"/>
      <c r="D293" s="56"/>
      <c r="E293" s="56"/>
      <c r="F293" s="56"/>
      <c r="G293" s="54"/>
      <c r="H293" s="91"/>
      <c r="I293" s="21"/>
      <c r="J293" s="21"/>
      <c r="L293" s="6"/>
      <c r="M293" s="6"/>
      <c r="N293" s="6"/>
      <c r="O293" s="6"/>
      <c r="P293" s="52"/>
    </row>
    <row r="294" spans="1:16">
      <c r="A294" s="54"/>
      <c r="B294" s="55"/>
      <c r="C294" s="54"/>
      <c r="D294" s="56"/>
      <c r="E294" s="56"/>
      <c r="F294" s="56"/>
      <c r="G294" s="54"/>
      <c r="H294" s="91"/>
      <c r="I294" s="21"/>
      <c r="J294" s="21"/>
      <c r="L294" s="6"/>
      <c r="M294" s="6"/>
      <c r="N294" s="6"/>
      <c r="O294" s="6"/>
      <c r="P294" s="52"/>
    </row>
    <row r="295" spans="1:16">
      <c r="A295" s="54"/>
      <c r="B295" s="79" t="s">
        <v>196</v>
      </c>
      <c r="C295" s="54"/>
      <c r="D295" s="56"/>
      <c r="E295" s="86">
        <v>0</v>
      </c>
      <c r="F295" s="56"/>
      <c r="G295" s="54"/>
      <c r="H295" s="91"/>
      <c r="I295" s="21"/>
      <c r="J295" s="21"/>
      <c r="P295" s="47"/>
    </row>
    <row r="296" spans="1:16" ht="14.25">
      <c r="A296" s="54">
        <v>56</v>
      </c>
      <c r="B296" s="90" t="s">
        <v>259</v>
      </c>
      <c r="C296" s="54"/>
      <c r="D296" s="56"/>
      <c r="E296" s="56"/>
      <c r="F296" s="56"/>
      <c r="G296" s="54"/>
      <c r="H296" s="91"/>
      <c r="I296" s="21"/>
      <c r="J296" s="21"/>
      <c r="P296" s="47"/>
    </row>
    <row r="297" spans="1:16">
      <c r="A297" s="54"/>
      <c r="B297" s="55" t="s">
        <v>195</v>
      </c>
      <c r="C297" s="54"/>
      <c r="D297" s="56"/>
      <c r="E297" s="56"/>
      <c r="F297" s="56"/>
      <c r="G297" s="104"/>
      <c r="H297" s="91"/>
      <c r="I297" s="21"/>
      <c r="J297" s="21"/>
      <c r="P297" s="47"/>
    </row>
    <row r="298" spans="1:16">
      <c r="A298" s="110"/>
      <c r="B298" s="111"/>
      <c r="C298" s="103"/>
      <c r="D298" s="45"/>
      <c r="E298" s="101"/>
      <c r="F298" s="45"/>
      <c r="G298" s="114"/>
      <c r="H298" s="91"/>
      <c r="I298" s="21"/>
      <c r="J298" s="21"/>
      <c r="P298" s="47"/>
    </row>
    <row r="299" spans="1:16">
      <c r="A299" s="54"/>
      <c r="B299" s="79" t="s">
        <v>196</v>
      </c>
      <c r="C299" s="54"/>
      <c r="D299" s="56"/>
      <c r="E299" s="86">
        <f>SUM(E298:E298)</f>
        <v>0</v>
      </c>
      <c r="F299" s="56"/>
      <c r="G299" s="54"/>
      <c r="H299" s="91"/>
      <c r="I299" s="21"/>
      <c r="J299" s="21"/>
      <c r="P299" s="47"/>
    </row>
    <row r="300" spans="1:16" ht="14.25">
      <c r="A300" s="54">
        <v>57</v>
      </c>
      <c r="B300" s="90" t="s">
        <v>180</v>
      </c>
      <c r="C300" s="54"/>
      <c r="D300" s="56"/>
      <c r="E300" s="56"/>
      <c r="F300" s="56"/>
      <c r="G300" s="54"/>
      <c r="H300" s="97" t="s">
        <v>264</v>
      </c>
      <c r="I300" s="21"/>
      <c r="J300" s="21"/>
      <c r="P300" s="47"/>
    </row>
    <row r="301" spans="1:16">
      <c r="A301" s="54"/>
      <c r="B301" s="55" t="s">
        <v>195</v>
      </c>
      <c r="C301" s="54"/>
      <c r="D301" s="56"/>
      <c r="E301" s="56"/>
      <c r="F301" s="56"/>
      <c r="G301" s="54"/>
      <c r="H301" s="91"/>
      <c r="I301" s="21"/>
      <c r="J301" s="21"/>
      <c r="P301" s="47"/>
    </row>
    <row r="302" spans="1:16">
      <c r="A302" s="54"/>
      <c r="B302" s="55"/>
      <c r="C302" s="54"/>
      <c r="D302" s="56"/>
      <c r="E302" s="56"/>
      <c r="F302" s="56"/>
      <c r="G302" s="58"/>
      <c r="H302" s="91"/>
      <c r="I302" s="21"/>
      <c r="J302" s="21"/>
      <c r="P302" s="47"/>
    </row>
    <row r="303" spans="1:16">
      <c r="A303" s="54"/>
      <c r="B303" s="79" t="s">
        <v>196</v>
      </c>
      <c r="C303" s="54"/>
      <c r="D303" s="56"/>
      <c r="E303" s="86">
        <f>SUM(E302:E302)</f>
        <v>0</v>
      </c>
      <c r="F303" s="56"/>
      <c r="G303" s="54"/>
      <c r="H303" s="91"/>
      <c r="I303" s="21"/>
      <c r="J303" s="21"/>
      <c r="P303" s="47"/>
    </row>
    <row r="304" spans="1:16" ht="14.25">
      <c r="A304" s="54">
        <v>58</v>
      </c>
      <c r="B304" s="90" t="s">
        <v>181</v>
      </c>
      <c r="C304" s="54"/>
      <c r="D304" s="56"/>
      <c r="E304" s="56"/>
      <c r="F304" s="56"/>
      <c r="G304" s="54"/>
      <c r="H304" s="97" t="s">
        <v>264</v>
      </c>
      <c r="I304" s="21"/>
      <c r="J304" s="21"/>
      <c r="P304" s="47"/>
    </row>
    <row r="305" spans="1:16">
      <c r="A305" s="54"/>
      <c r="B305" s="55" t="s">
        <v>195</v>
      </c>
      <c r="C305" s="54"/>
      <c r="D305" s="56"/>
      <c r="E305" s="56"/>
      <c r="F305" s="56"/>
      <c r="G305" s="54"/>
      <c r="H305" s="91"/>
      <c r="I305" s="21"/>
      <c r="J305" s="21"/>
      <c r="K305" s="13"/>
      <c r="L305" s="13"/>
      <c r="M305" s="13"/>
      <c r="P305" s="47"/>
    </row>
    <row r="306" spans="1:16">
      <c r="A306" s="54"/>
      <c r="B306" s="56"/>
      <c r="C306" s="53"/>
      <c r="D306" s="56"/>
      <c r="E306" s="56"/>
      <c r="F306" s="56"/>
      <c r="G306" s="119"/>
      <c r="H306" s="91"/>
      <c r="I306" s="21"/>
      <c r="J306" s="21"/>
      <c r="K306" s="13"/>
      <c r="L306" s="13"/>
      <c r="M306" s="13"/>
      <c r="P306" s="47"/>
    </row>
    <row r="307" spans="1:16">
      <c r="A307" s="54"/>
      <c r="B307" s="79" t="s">
        <v>196</v>
      </c>
      <c r="C307" s="54"/>
      <c r="D307" s="56"/>
      <c r="E307" s="86">
        <f>SUM(E306:E306)</f>
        <v>0</v>
      </c>
      <c r="F307" s="56"/>
      <c r="G307" s="54"/>
      <c r="H307" s="91"/>
      <c r="I307" s="21"/>
      <c r="J307" s="21"/>
      <c r="P307" s="47"/>
    </row>
    <row r="308" spans="1:16" ht="14.25">
      <c r="A308" s="54">
        <v>59</v>
      </c>
      <c r="B308" s="90" t="s">
        <v>182</v>
      </c>
      <c r="C308" s="54"/>
      <c r="D308" s="56"/>
      <c r="E308" s="56"/>
      <c r="F308" s="56"/>
      <c r="G308" s="54"/>
      <c r="H308" s="91"/>
      <c r="I308" s="21"/>
      <c r="J308" s="21"/>
      <c r="P308" s="47"/>
    </row>
    <row r="309" spans="1:16">
      <c r="A309" s="54"/>
      <c r="B309" s="55" t="s">
        <v>195</v>
      </c>
      <c r="C309" s="54"/>
      <c r="D309" s="56"/>
      <c r="E309" s="56"/>
      <c r="F309" s="56"/>
      <c r="G309" s="54"/>
      <c r="H309" s="91"/>
      <c r="I309" s="21"/>
      <c r="J309" s="21"/>
      <c r="P309" s="47"/>
    </row>
    <row r="310" spans="1:16">
      <c r="A310" s="54"/>
      <c r="B310" s="56"/>
      <c r="C310" s="53"/>
      <c r="D310" s="56"/>
      <c r="E310" s="56"/>
      <c r="F310" s="56"/>
      <c r="G310" s="119"/>
      <c r="H310" s="91"/>
      <c r="I310" s="21"/>
      <c r="J310" s="21"/>
      <c r="P310" s="47"/>
    </row>
    <row r="311" spans="1:16">
      <c r="A311" s="54"/>
      <c r="B311" s="79" t="s">
        <v>196</v>
      </c>
      <c r="C311" s="54"/>
      <c r="D311" s="56"/>
      <c r="E311" s="86">
        <f>SUM(E310:E310)</f>
        <v>0</v>
      </c>
      <c r="F311" s="56"/>
      <c r="G311" s="54"/>
      <c r="H311" s="91"/>
      <c r="I311" s="25"/>
      <c r="J311" s="21"/>
      <c r="P311" s="47"/>
    </row>
    <row r="312" spans="1:16" ht="14.25">
      <c r="A312" s="54">
        <v>60</v>
      </c>
      <c r="B312" s="90" t="s">
        <v>183</v>
      </c>
      <c r="C312" s="54"/>
      <c r="D312" s="56"/>
      <c r="E312" s="56"/>
      <c r="F312" s="56"/>
      <c r="G312" s="54"/>
      <c r="H312" s="97" t="s">
        <v>264</v>
      </c>
      <c r="I312" s="21"/>
      <c r="J312" s="21"/>
      <c r="P312" s="47"/>
    </row>
    <row r="313" spans="1:16">
      <c r="A313" s="54"/>
      <c r="B313" s="55" t="s">
        <v>195</v>
      </c>
      <c r="C313" s="54"/>
      <c r="D313" s="56"/>
      <c r="E313" s="56"/>
      <c r="F313" s="56"/>
      <c r="G313" s="54"/>
      <c r="H313" s="91"/>
      <c r="I313" s="21"/>
      <c r="J313" s="21"/>
      <c r="P313" s="47"/>
    </row>
    <row r="314" spans="1:16">
      <c r="A314" s="54"/>
      <c r="B314" s="56"/>
      <c r="C314" s="83"/>
      <c r="D314" s="45"/>
      <c r="E314" s="45"/>
      <c r="F314" s="45"/>
      <c r="G314" s="58"/>
      <c r="H314" s="91"/>
      <c r="I314" s="21"/>
      <c r="J314" s="21"/>
      <c r="P314" s="47"/>
    </row>
    <row r="315" spans="1:16">
      <c r="A315" s="54"/>
      <c r="B315" s="79" t="s">
        <v>196</v>
      </c>
      <c r="C315" s="54"/>
      <c r="D315" s="56"/>
      <c r="E315" s="86">
        <f>SUM(E314:E314)</f>
        <v>0</v>
      </c>
      <c r="F315" s="56"/>
      <c r="G315" s="54"/>
      <c r="H315" s="91"/>
      <c r="I315" s="21"/>
      <c r="J315" s="21"/>
      <c r="L315" s="17"/>
      <c r="P315" s="47"/>
    </row>
    <row r="316" spans="1:16" ht="14.25">
      <c r="A316" s="54">
        <v>61</v>
      </c>
      <c r="B316" s="90" t="s">
        <v>14</v>
      </c>
      <c r="C316" s="54"/>
      <c r="D316" s="56"/>
      <c r="E316" s="56"/>
      <c r="F316" s="56"/>
      <c r="G316" s="54"/>
      <c r="H316" s="91"/>
      <c r="I316" s="21"/>
      <c r="J316" s="21"/>
      <c r="P316" s="47"/>
    </row>
    <row r="317" spans="1:16">
      <c r="A317" s="54"/>
      <c r="B317" s="55" t="s">
        <v>195</v>
      </c>
      <c r="C317" s="54"/>
      <c r="D317" s="56"/>
      <c r="E317" s="56"/>
      <c r="F317" s="56"/>
      <c r="G317" s="54"/>
      <c r="H317" s="91"/>
      <c r="I317" s="21"/>
      <c r="J317" s="21"/>
      <c r="P317" s="47"/>
    </row>
    <row r="318" spans="1:16">
      <c r="A318" s="54"/>
      <c r="B318" s="56" t="s">
        <v>291</v>
      </c>
      <c r="C318" s="53" t="s">
        <v>416</v>
      </c>
      <c r="D318" s="56" t="s">
        <v>326</v>
      </c>
      <c r="E318" s="56">
        <f>2949.05+2900.23+1933.07</f>
        <v>7782.35</v>
      </c>
      <c r="F318" s="56" t="s">
        <v>318</v>
      </c>
      <c r="G318" s="104"/>
      <c r="H318" s="91"/>
      <c r="I318" s="21"/>
      <c r="J318" s="21"/>
      <c r="P318" s="47"/>
    </row>
    <row r="319" spans="1:16">
      <c r="A319" s="54"/>
      <c r="B319" s="56" t="s">
        <v>294</v>
      </c>
      <c r="C319" s="103" t="s">
        <v>398</v>
      </c>
      <c r="D319" s="56" t="s">
        <v>326</v>
      </c>
      <c r="E319" s="115">
        <v>254.68</v>
      </c>
      <c r="F319" s="45"/>
      <c r="G319" s="103"/>
      <c r="H319" s="91"/>
      <c r="I319" s="21"/>
      <c r="J319" s="21"/>
      <c r="P319" s="47"/>
    </row>
    <row r="320" spans="1:16">
      <c r="A320" s="54"/>
      <c r="B320" s="56" t="s">
        <v>299</v>
      </c>
      <c r="C320" s="103" t="s">
        <v>417</v>
      </c>
      <c r="D320" s="56" t="s">
        <v>326</v>
      </c>
      <c r="E320" s="115">
        <f>2622.09+2525.83</f>
        <v>5147.92</v>
      </c>
      <c r="F320" s="45" t="s">
        <v>418</v>
      </c>
      <c r="G320" s="103"/>
      <c r="H320" s="91"/>
      <c r="I320" s="21"/>
      <c r="J320" s="21"/>
      <c r="P320" s="47"/>
    </row>
    <row r="321" spans="1:18">
      <c r="A321" s="54"/>
      <c r="B321" s="56"/>
      <c r="C321" s="103" t="s">
        <v>364</v>
      </c>
      <c r="D321" s="56" t="s">
        <v>326</v>
      </c>
      <c r="E321" s="115">
        <v>10500</v>
      </c>
      <c r="F321" s="45" t="s">
        <v>376</v>
      </c>
      <c r="G321" s="103"/>
      <c r="H321" s="91"/>
      <c r="I321" s="21"/>
      <c r="J321" s="21"/>
      <c r="P321" s="47"/>
    </row>
    <row r="322" spans="1:18">
      <c r="A322" s="54"/>
      <c r="B322" s="56"/>
      <c r="C322" s="103" t="s">
        <v>270</v>
      </c>
      <c r="D322" s="56" t="s">
        <v>326</v>
      </c>
      <c r="E322" s="115">
        <v>22555.38</v>
      </c>
      <c r="F322" s="45" t="s">
        <v>342</v>
      </c>
      <c r="G322" s="103"/>
      <c r="H322" s="91"/>
      <c r="I322" s="21"/>
      <c r="J322" s="21"/>
      <c r="P322" s="47"/>
    </row>
    <row r="323" spans="1:18">
      <c r="A323" s="54"/>
      <c r="B323" s="56"/>
      <c r="C323" s="103" t="s">
        <v>530</v>
      </c>
      <c r="D323" s="56" t="s">
        <v>326</v>
      </c>
      <c r="E323" s="115">
        <v>4587.05</v>
      </c>
      <c r="F323" s="45" t="s">
        <v>320</v>
      </c>
      <c r="G323" s="103"/>
      <c r="H323" s="91"/>
      <c r="I323" s="21"/>
      <c r="J323" s="21"/>
      <c r="P323" s="47"/>
    </row>
    <row r="324" spans="1:18">
      <c r="A324" s="54"/>
      <c r="B324" s="79" t="s">
        <v>196</v>
      </c>
      <c r="C324" s="54"/>
      <c r="D324" s="56"/>
      <c r="E324" s="86">
        <f>SUM(E318:E323)</f>
        <v>50827.380000000005</v>
      </c>
      <c r="F324" s="56"/>
      <c r="G324" s="54"/>
      <c r="H324" s="91"/>
      <c r="I324" s="21"/>
      <c r="J324" s="21"/>
      <c r="K324" s="6"/>
      <c r="P324" s="47"/>
    </row>
    <row r="325" spans="1:18" ht="14.25">
      <c r="A325" s="54">
        <v>62</v>
      </c>
      <c r="B325" s="90" t="s">
        <v>15</v>
      </c>
      <c r="C325" s="54"/>
      <c r="D325" s="56"/>
      <c r="E325" s="56"/>
      <c r="F325" s="56"/>
      <c r="G325" s="54"/>
      <c r="H325" s="91"/>
      <c r="I325" s="21"/>
      <c r="J325" s="21"/>
      <c r="P325" s="47"/>
    </row>
    <row r="326" spans="1:18">
      <c r="A326" s="54"/>
      <c r="B326" s="55" t="s">
        <v>195</v>
      </c>
      <c r="C326" s="54"/>
      <c r="D326" s="56"/>
      <c r="E326" s="56"/>
      <c r="F326" s="56"/>
      <c r="G326" s="54"/>
      <c r="H326" s="91"/>
      <c r="I326" s="21"/>
      <c r="J326" s="21"/>
      <c r="P326" s="47"/>
    </row>
    <row r="327" spans="1:18">
      <c r="A327" s="54"/>
      <c r="B327" s="56"/>
      <c r="C327" s="103"/>
      <c r="D327" s="45"/>
      <c r="E327" s="45"/>
      <c r="F327" s="45"/>
      <c r="G327" s="58"/>
      <c r="H327" s="91"/>
      <c r="I327" s="21"/>
      <c r="J327" s="21"/>
      <c r="P327" s="47"/>
    </row>
    <row r="328" spans="1:18">
      <c r="A328" s="54"/>
      <c r="B328" s="79" t="s">
        <v>196</v>
      </c>
      <c r="C328" s="54"/>
      <c r="D328" s="56"/>
      <c r="E328" s="86">
        <f>SUM(E327:E327)</f>
        <v>0</v>
      </c>
      <c r="F328" s="56"/>
      <c r="G328" s="54"/>
      <c r="H328" s="91"/>
      <c r="I328" s="21"/>
      <c r="J328" s="21"/>
      <c r="P328" s="47"/>
    </row>
    <row r="329" spans="1:18" ht="14.25">
      <c r="A329" s="54">
        <v>63</v>
      </c>
      <c r="B329" s="90" t="s">
        <v>16</v>
      </c>
      <c r="C329" s="54"/>
      <c r="D329" s="56"/>
      <c r="E329" s="56"/>
      <c r="F329" s="56"/>
      <c r="G329" s="54"/>
      <c r="H329" s="97" t="s">
        <v>264</v>
      </c>
      <c r="I329" s="21"/>
      <c r="J329" s="21"/>
      <c r="P329" s="47"/>
    </row>
    <row r="330" spans="1:18">
      <c r="A330" s="54"/>
      <c r="B330" s="55" t="s">
        <v>195</v>
      </c>
      <c r="C330" s="54"/>
      <c r="D330" s="56"/>
      <c r="E330" s="56"/>
      <c r="F330" s="56"/>
      <c r="G330" s="54"/>
      <c r="H330" s="91"/>
      <c r="I330" s="21"/>
      <c r="J330" s="21"/>
      <c r="P330" s="47"/>
    </row>
    <row r="331" spans="1:18">
      <c r="A331" s="54"/>
      <c r="B331" s="56"/>
      <c r="C331" s="53"/>
      <c r="D331" s="56"/>
      <c r="E331" s="57"/>
      <c r="F331" s="56"/>
      <c r="G331" s="104"/>
      <c r="H331" s="91"/>
      <c r="I331" s="21"/>
      <c r="J331" s="21"/>
      <c r="P331" s="47"/>
    </row>
    <row r="332" spans="1:18">
      <c r="A332" s="54"/>
      <c r="B332" s="79" t="s">
        <v>196</v>
      </c>
      <c r="C332" s="54"/>
      <c r="D332" s="56"/>
      <c r="E332" s="86">
        <f>SUM(E331:E331)</f>
        <v>0</v>
      </c>
      <c r="F332" s="56"/>
      <c r="G332" s="54"/>
      <c r="H332" s="91"/>
      <c r="I332" s="21"/>
      <c r="J332" s="21"/>
      <c r="P332" s="47"/>
    </row>
    <row r="333" spans="1:18" ht="14.25">
      <c r="A333" s="54">
        <v>64</v>
      </c>
      <c r="B333" s="90" t="s">
        <v>17</v>
      </c>
      <c r="C333" s="54"/>
      <c r="D333" s="56"/>
      <c r="E333" s="56"/>
      <c r="F333" s="56"/>
      <c r="G333" s="54"/>
      <c r="H333" s="91"/>
      <c r="I333" s="21"/>
      <c r="J333" s="21"/>
      <c r="P333" s="47"/>
    </row>
    <row r="334" spans="1:18">
      <c r="A334" s="54"/>
      <c r="B334" s="55" t="s">
        <v>195</v>
      </c>
      <c r="C334" s="54"/>
      <c r="D334" s="56"/>
      <c r="E334" s="56"/>
      <c r="F334" s="56"/>
      <c r="G334" s="54"/>
      <c r="H334" s="91"/>
      <c r="I334" s="21"/>
      <c r="J334" s="21"/>
      <c r="P334" s="47"/>
    </row>
    <row r="335" spans="1:18">
      <c r="A335" s="54"/>
      <c r="B335" s="56"/>
      <c r="C335" s="103"/>
      <c r="D335" s="45"/>
      <c r="E335" s="45"/>
      <c r="F335" s="45"/>
      <c r="G335" s="58"/>
      <c r="H335" s="91"/>
      <c r="I335" s="21"/>
      <c r="J335" s="21"/>
      <c r="P335" s="47"/>
      <c r="R335" s="6"/>
    </row>
    <row r="336" spans="1:18">
      <c r="A336" s="54"/>
      <c r="B336" s="79" t="s">
        <v>196</v>
      </c>
      <c r="C336" s="54"/>
      <c r="D336" s="56"/>
      <c r="E336" s="86">
        <f>SUM(E335:E335)</f>
        <v>0</v>
      </c>
      <c r="F336" s="56"/>
      <c r="G336" s="54"/>
      <c r="H336" s="91"/>
      <c r="I336" s="21"/>
      <c r="J336" s="21"/>
      <c r="P336" s="47"/>
      <c r="R336" s="6"/>
    </row>
    <row r="337" spans="1:19" ht="14.25">
      <c r="A337" s="54">
        <v>65</v>
      </c>
      <c r="B337" s="90" t="s">
        <v>18</v>
      </c>
      <c r="C337" s="54"/>
      <c r="D337" s="56"/>
      <c r="E337" s="56"/>
      <c r="F337" s="56"/>
      <c r="G337" s="54"/>
      <c r="H337" s="91"/>
      <c r="I337" s="21"/>
      <c r="J337" s="21"/>
      <c r="P337" s="47"/>
    </row>
    <row r="338" spans="1:19">
      <c r="A338" s="54"/>
      <c r="B338" s="55" t="s">
        <v>195</v>
      </c>
      <c r="C338" s="54"/>
      <c r="D338" s="56"/>
      <c r="E338" s="56"/>
      <c r="F338" s="56"/>
      <c r="G338" s="54"/>
      <c r="H338" s="91"/>
      <c r="I338" s="21"/>
      <c r="J338" s="21"/>
      <c r="P338" s="47"/>
    </row>
    <row r="339" spans="1:19">
      <c r="A339" s="110"/>
      <c r="B339" s="111" t="s">
        <v>293</v>
      </c>
      <c r="C339" s="103" t="s">
        <v>526</v>
      </c>
      <c r="D339" s="45" t="s">
        <v>326</v>
      </c>
      <c r="E339" s="101">
        <v>30229.47</v>
      </c>
      <c r="F339" s="45" t="s">
        <v>525</v>
      </c>
      <c r="G339" s="114"/>
      <c r="H339" s="91"/>
      <c r="I339" s="21"/>
      <c r="J339" s="21"/>
      <c r="P339" s="47"/>
    </row>
    <row r="340" spans="1:19">
      <c r="A340" s="54"/>
      <c r="B340" s="79" t="s">
        <v>196</v>
      </c>
      <c r="C340" s="54"/>
      <c r="D340" s="56"/>
      <c r="E340" s="86">
        <f>SUM(E339:E339)</f>
        <v>30229.47</v>
      </c>
      <c r="F340" s="56"/>
      <c r="G340" s="104"/>
      <c r="H340" s="91"/>
      <c r="I340" s="21"/>
      <c r="J340" s="21"/>
      <c r="P340" s="47"/>
    </row>
    <row r="341" spans="1:19" ht="14.25">
      <c r="A341" s="54">
        <v>66</v>
      </c>
      <c r="B341" s="90" t="s">
        <v>19</v>
      </c>
      <c r="C341" s="54"/>
      <c r="D341" s="56"/>
      <c r="E341" s="56"/>
      <c r="F341" s="56"/>
      <c r="G341" s="54"/>
      <c r="H341" s="97" t="s">
        <v>264</v>
      </c>
      <c r="I341" s="21"/>
      <c r="J341" s="21"/>
      <c r="P341" s="47"/>
      <c r="Q341" s="13"/>
      <c r="R341" s="14"/>
      <c r="S341" s="24"/>
    </row>
    <row r="342" spans="1:19">
      <c r="A342" s="54"/>
      <c r="B342" s="55" t="s">
        <v>195</v>
      </c>
      <c r="C342" s="54"/>
      <c r="D342" s="56"/>
      <c r="E342" s="56"/>
      <c r="F342" s="56"/>
      <c r="G342" s="54"/>
      <c r="H342" s="91"/>
      <c r="I342" s="21"/>
      <c r="J342" s="21"/>
      <c r="P342" s="47"/>
      <c r="Q342" s="13"/>
      <c r="R342" s="14"/>
      <c r="S342" s="24"/>
    </row>
    <row r="343" spans="1:19">
      <c r="A343" s="54"/>
      <c r="B343" s="56"/>
      <c r="C343" s="53" t="s">
        <v>529</v>
      </c>
      <c r="D343" s="56" t="s">
        <v>326</v>
      </c>
      <c r="E343" s="57">
        <v>1176.24</v>
      </c>
      <c r="F343" s="56" t="s">
        <v>320</v>
      </c>
      <c r="G343" s="104"/>
      <c r="H343" s="91"/>
      <c r="I343" s="21"/>
      <c r="J343" s="21"/>
      <c r="P343" s="47"/>
      <c r="Q343" s="6"/>
      <c r="R343" s="6"/>
      <c r="S343" s="6"/>
    </row>
    <row r="344" spans="1:19">
      <c r="A344" s="54"/>
      <c r="B344" s="79" t="s">
        <v>196</v>
      </c>
      <c r="C344" s="54"/>
      <c r="D344" s="56"/>
      <c r="E344" s="143">
        <f>SUM(E343:E343)</f>
        <v>1176.24</v>
      </c>
      <c r="F344" s="56"/>
      <c r="G344" s="54"/>
      <c r="H344" s="91"/>
      <c r="I344" s="21"/>
      <c r="J344" s="21"/>
      <c r="P344" s="47"/>
      <c r="Q344" s="6"/>
      <c r="R344" s="6"/>
      <c r="S344" s="6"/>
    </row>
    <row r="345" spans="1:19" ht="14.25">
      <c r="A345" s="54">
        <v>67</v>
      </c>
      <c r="B345" s="90" t="s">
        <v>20</v>
      </c>
      <c r="C345" s="54"/>
      <c r="D345" s="56"/>
      <c r="E345" s="56"/>
      <c r="F345" s="56"/>
      <c r="G345" s="54"/>
      <c r="H345" s="91"/>
      <c r="I345" s="21"/>
      <c r="J345" s="21"/>
      <c r="P345"/>
    </row>
    <row r="346" spans="1:19">
      <c r="A346" s="54"/>
      <c r="B346" s="55" t="s">
        <v>195</v>
      </c>
      <c r="C346" s="54"/>
      <c r="D346" s="56"/>
      <c r="E346" s="56"/>
      <c r="F346" s="56"/>
      <c r="G346" s="54"/>
      <c r="H346" s="91"/>
      <c r="I346" s="21"/>
      <c r="J346" s="21"/>
      <c r="P346"/>
    </row>
    <row r="347" spans="1:19">
      <c r="A347" s="54"/>
      <c r="B347" s="55" t="s">
        <v>500</v>
      </c>
      <c r="C347" s="103" t="s">
        <v>296</v>
      </c>
      <c r="D347" s="45" t="s">
        <v>326</v>
      </c>
      <c r="E347" s="45">
        <v>835.79</v>
      </c>
      <c r="F347" s="45"/>
      <c r="G347" s="58"/>
      <c r="H347" s="91"/>
      <c r="I347" s="21"/>
      <c r="J347" s="21"/>
      <c r="P347"/>
    </row>
    <row r="348" spans="1:19">
      <c r="A348" s="54"/>
      <c r="B348" s="55"/>
      <c r="C348" s="103" t="s">
        <v>281</v>
      </c>
      <c r="D348" s="45" t="s">
        <v>326</v>
      </c>
      <c r="E348" s="45">
        <v>7877.98</v>
      </c>
      <c r="F348" s="45" t="s">
        <v>414</v>
      </c>
      <c r="G348" s="58"/>
      <c r="H348" s="91"/>
      <c r="I348" s="21"/>
      <c r="J348" s="21"/>
      <c r="P348"/>
    </row>
    <row r="349" spans="1:19">
      <c r="A349" s="54"/>
      <c r="B349" s="55"/>
      <c r="C349" s="103" t="s">
        <v>300</v>
      </c>
      <c r="D349" s="45" t="s">
        <v>326</v>
      </c>
      <c r="E349" s="45">
        <v>1054.77</v>
      </c>
      <c r="F349" s="45" t="s">
        <v>501</v>
      </c>
      <c r="G349" s="58"/>
      <c r="H349" s="91"/>
      <c r="I349" s="21"/>
      <c r="J349" s="21"/>
      <c r="P349"/>
    </row>
    <row r="350" spans="1:19">
      <c r="A350" s="54"/>
      <c r="B350" s="55" t="s">
        <v>503</v>
      </c>
      <c r="C350" s="103" t="s">
        <v>271</v>
      </c>
      <c r="D350" s="45" t="s">
        <v>326</v>
      </c>
      <c r="E350" s="115">
        <v>1086.73</v>
      </c>
      <c r="F350" s="45" t="s">
        <v>320</v>
      </c>
      <c r="G350" s="103"/>
      <c r="H350" s="91"/>
      <c r="I350" s="21"/>
      <c r="J350" s="21"/>
      <c r="P350"/>
    </row>
    <row r="351" spans="1:19">
      <c r="A351" s="54"/>
      <c r="B351" s="55" t="s">
        <v>619</v>
      </c>
      <c r="C351" s="103" t="s">
        <v>490</v>
      </c>
      <c r="D351" s="45" t="s">
        <v>326</v>
      </c>
      <c r="E351" s="115">
        <v>2367.59</v>
      </c>
      <c r="F351" s="45" t="s">
        <v>320</v>
      </c>
      <c r="G351" s="103"/>
      <c r="H351" s="91"/>
      <c r="I351" s="21"/>
      <c r="J351" s="21"/>
      <c r="P351"/>
    </row>
    <row r="352" spans="1:19">
      <c r="A352" s="54"/>
      <c r="B352" s="55"/>
      <c r="C352" s="103" t="s">
        <v>286</v>
      </c>
      <c r="D352" s="45" t="s">
        <v>326</v>
      </c>
      <c r="E352" s="115">
        <v>5054.8500000000004</v>
      </c>
      <c r="F352" s="45" t="s">
        <v>317</v>
      </c>
      <c r="G352" s="103"/>
      <c r="H352" s="91"/>
      <c r="I352" s="21"/>
      <c r="J352" s="21"/>
      <c r="P352"/>
    </row>
    <row r="353" spans="1:16">
      <c r="A353" s="54"/>
      <c r="B353" s="79" t="s">
        <v>196</v>
      </c>
      <c r="C353" s="54"/>
      <c r="D353" s="56"/>
      <c r="E353" s="86">
        <f>SUM(E347:E352)</f>
        <v>18277.71</v>
      </c>
      <c r="F353" s="56"/>
      <c r="G353" s="54"/>
      <c r="H353" s="91"/>
      <c r="I353" s="21"/>
      <c r="J353" s="21"/>
      <c r="P353" s="47"/>
    </row>
    <row r="354" spans="1:16" ht="14.25">
      <c r="A354" s="54">
        <v>68</v>
      </c>
      <c r="B354" s="90" t="s">
        <v>21</v>
      </c>
      <c r="C354" s="54"/>
      <c r="D354" s="56"/>
      <c r="E354" s="56"/>
      <c r="F354" s="56"/>
      <c r="G354" s="54"/>
      <c r="H354" s="97" t="s">
        <v>264</v>
      </c>
      <c r="I354" s="21"/>
      <c r="J354" s="21"/>
      <c r="P354" s="47"/>
    </row>
    <row r="355" spans="1:16">
      <c r="A355" s="54"/>
      <c r="B355" s="55" t="s">
        <v>195</v>
      </c>
      <c r="C355" s="54"/>
      <c r="D355" s="56"/>
      <c r="E355" s="56"/>
      <c r="F355" s="56"/>
      <c r="G355" s="54"/>
      <c r="H355" s="91"/>
      <c r="I355" s="21"/>
      <c r="J355" s="21"/>
      <c r="P355" s="47"/>
    </row>
    <row r="356" spans="1:16">
      <c r="A356" s="145"/>
      <c r="B356" s="146"/>
      <c r="C356" s="140"/>
      <c r="D356" s="146"/>
      <c r="E356" s="146"/>
      <c r="F356" s="146"/>
      <c r="G356" s="147"/>
      <c r="H356" s="59"/>
      <c r="I356" s="59"/>
      <c r="J356" s="21"/>
      <c r="P356" s="47"/>
    </row>
    <row r="357" spans="1:16">
      <c r="A357" s="54"/>
      <c r="B357" s="79" t="s">
        <v>196</v>
      </c>
      <c r="C357" s="54"/>
      <c r="D357" s="56"/>
      <c r="E357" s="86">
        <f>SUM(E356:E356)</f>
        <v>0</v>
      </c>
      <c r="F357" s="56"/>
      <c r="G357" s="54"/>
      <c r="H357" s="91"/>
      <c r="I357" s="21"/>
      <c r="J357" s="21"/>
      <c r="P357" s="47"/>
    </row>
    <row r="358" spans="1:16" ht="14.25">
      <c r="A358" s="54">
        <v>69</v>
      </c>
      <c r="B358" s="90" t="s">
        <v>22</v>
      </c>
      <c r="C358" s="54"/>
      <c r="D358" s="56"/>
      <c r="E358" s="56"/>
      <c r="F358" s="56"/>
      <c r="G358" s="54"/>
      <c r="H358" s="91"/>
      <c r="I358" s="25"/>
      <c r="J358" s="21"/>
      <c r="K358" s="6"/>
      <c r="P358" s="47"/>
    </row>
    <row r="359" spans="1:16">
      <c r="A359" s="110"/>
      <c r="B359" s="111"/>
      <c r="C359" s="103"/>
      <c r="D359" s="45"/>
      <c r="E359" s="45"/>
      <c r="F359" s="45"/>
      <c r="G359" s="114"/>
      <c r="H359" s="91"/>
      <c r="I359" s="25"/>
      <c r="J359" s="21"/>
      <c r="K359" s="6"/>
      <c r="P359" s="47"/>
    </row>
    <row r="360" spans="1:16">
      <c r="A360" s="54"/>
      <c r="B360" s="79" t="s">
        <v>196</v>
      </c>
      <c r="C360" s="54"/>
      <c r="D360" s="56"/>
      <c r="E360" s="86">
        <f>SUM(E359:E359)</f>
        <v>0</v>
      </c>
      <c r="F360" s="56"/>
      <c r="G360" s="54"/>
      <c r="H360" s="91"/>
      <c r="I360" s="21"/>
      <c r="J360" s="21"/>
      <c r="N360" s="6"/>
      <c r="O360" s="13"/>
      <c r="P360" s="67"/>
    </row>
    <row r="361" spans="1:16" ht="14.25">
      <c r="A361" s="54">
        <v>70</v>
      </c>
      <c r="B361" s="90" t="s">
        <v>23</v>
      </c>
      <c r="C361" s="54"/>
      <c r="D361" s="56"/>
      <c r="E361" s="56"/>
      <c r="F361" s="56"/>
      <c r="G361" s="54"/>
      <c r="H361" s="91"/>
      <c r="I361" s="21"/>
      <c r="J361" s="21"/>
      <c r="P361"/>
    </row>
    <row r="362" spans="1:16">
      <c r="A362" s="54"/>
      <c r="B362" s="55" t="s">
        <v>195</v>
      </c>
      <c r="C362" s="54"/>
      <c r="D362" s="56"/>
      <c r="E362" s="56"/>
      <c r="F362" s="56"/>
      <c r="G362" s="54"/>
      <c r="H362" s="91"/>
      <c r="I362" s="21"/>
      <c r="J362" s="21"/>
      <c r="P362"/>
    </row>
    <row r="363" spans="1:16">
      <c r="A363" s="54"/>
      <c r="B363" s="56" t="s">
        <v>487</v>
      </c>
      <c r="C363" s="103" t="s">
        <v>284</v>
      </c>
      <c r="D363" s="56" t="s">
        <v>326</v>
      </c>
      <c r="E363" s="45">
        <v>4483.87</v>
      </c>
      <c r="F363" s="56" t="s">
        <v>317</v>
      </c>
      <c r="G363" s="58"/>
      <c r="H363" s="91"/>
      <c r="I363" s="21"/>
      <c r="J363" s="21"/>
      <c r="P363"/>
    </row>
    <row r="364" spans="1:16">
      <c r="A364" s="54"/>
      <c r="B364" s="56"/>
      <c r="C364" s="103" t="s">
        <v>465</v>
      </c>
      <c r="D364" s="56" t="s">
        <v>326</v>
      </c>
      <c r="E364" s="45">
        <f>1330.76+2389.96</f>
        <v>3720.7200000000003</v>
      </c>
      <c r="F364" s="56" t="s">
        <v>321</v>
      </c>
      <c r="G364" s="58"/>
      <c r="H364" s="91"/>
      <c r="I364" s="21"/>
      <c r="J364" s="21"/>
      <c r="P364"/>
    </row>
    <row r="365" spans="1:16">
      <c r="A365" s="54"/>
      <c r="B365" s="56" t="s">
        <v>327</v>
      </c>
      <c r="C365" s="103" t="s">
        <v>285</v>
      </c>
      <c r="D365" s="56" t="s">
        <v>326</v>
      </c>
      <c r="E365" s="45">
        <v>4871.04</v>
      </c>
      <c r="F365" s="56" t="s">
        <v>345</v>
      </c>
      <c r="G365" s="58"/>
      <c r="H365" s="91"/>
      <c r="I365" s="21"/>
      <c r="J365" s="21"/>
      <c r="P365"/>
    </row>
    <row r="366" spans="1:16">
      <c r="A366" s="54"/>
      <c r="B366" s="79" t="s">
        <v>196</v>
      </c>
      <c r="C366" s="54"/>
      <c r="D366" s="56"/>
      <c r="E366" s="86">
        <f>SUM(E363:E365)</f>
        <v>13075.630000000001</v>
      </c>
      <c r="F366" s="56"/>
      <c r="G366" s="54"/>
      <c r="H366" s="91"/>
      <c r="I366" s="21"/>
      <c r="J366" s="21"/>
      <c r="P366"/>
    </row>
    <row r="367" spans="1:16" ht="14.25">
      <c r="A367" s="54">
        <v>71</v>
      </c>
      <c r="B367" s="90" t="s">
        <v>24</v>
      </c>
      <c r="C367" s="54"/>
      <c r="D367" s="56"/>
      <c r="E367" s="56"/>
      <c r="F367" s="56"/>
      <c r="G367" s="54"/>
      <c r="H367" s="97" t="s">
        <v>264</v>
      </c>
      <c r="I367" s="25"/>
      <c r="J367" s="21"/>
      <c r="P367" s="47"/>
    </row>
    <row r="368" spans="1:16">
      <c r="A368" s="54"/>
      <c r="B368" s="55" t="s">
        <v>195</v>
      </c>
      <c r="C368" s="54"/>
      <c r="D368" s="56"/>
      <c r="E368" s="56"/>
      <c r="F368" s="56"/>
      <c r="G368" s="54"/>
      <c r="H368" s="91"/>
      <c r="I368" s="21"/>
      <c r="J368" s="21"/>
      <c r="P368" s="47"/>
    </row>
    <row r="369" spans="1:19">
      <c r="A369" s="54"/>
      <c r="B369" s="56" t="s">
        <v>348</v>
      </c>
      <c r="C369" s="53" t="s">
        <v>548</v>
      </c>
      <c r="D369" s="56" t="s">
        <v>326</v>
      </c>
      <c r="E369" s="56">
        <f>2510.73+2345.56+1164.29</f>
        <v>6020.58</v>
      </c>
      <c r="F369" s="56" t="s">
        <v>349</v>
      </c>
      <c r="G369" s="119"/>
      <c r="H369" s="91"/>
      <c r="I369" s="21"/>
      <c r="J369" s="21"/>
      <c r="P369" s="47"/>
    </row>
    <row r="370" spans="1:19">
      <c r="A370" s="54"/>
      <c r="B370" s="56"/>
      <c r="C370" s="53" t="s">
        <v>364</v>
      </c>
      <c r="D370" s="56" t="s">
        <v>326</v>
      </c>
      <c r="E370" s="56">
        <v>3500</v>
      </c>
      <c r="F370" s="56" t="s">
        <v>367</v>
      </c>
      <c r="G370" s="119"/>
      <c r="H370" s="91"/>
      <c r="I370" s="21"/>
      <c r="J370" s="21"/>
      <c r="P370" s="47"/>
    </row>
    <row r="371" spans="1:19">
      <c r="A371" s="54"/>
      <c r="B371" s="79" t="s">
        <v>196</v>
      </c>
      <c r="C371" s="54"/>
      <c r="D371" s="56"/>
      <c r="E371" s="86">
        <f>SUM(E369:E370)</f>
        <v>9520.58</v>
      </c>
      <c r="F371" s="56"/>
      <c r="G371" s="54"/>
      <c r="H371" s="91"/>
      <c r="I371" s="21"/>
      <c r="J371" s="21"/>
      <c r="P371" s="47"/>
    </row>
    <row r="372" spans="1:19" ht="14.25">
      <c r="A372" s="54">
        <v>72</v>
      </c>
      <c r="B372" s="90" t="s">
        <v>25</v>
      </c>
      <c r="C372" s="54"/>
      <c r="D372" s="56"/>
      <c r="E372" s="56"/>
      <c r="F372" s="56"/>
      <c r="G372" s="54"/>
      <c r="H372" s="91"/>
      <c r="I372" s="21"/>
      <c r="J372" s="21"/>
      <c r="P372" s="47"/>
      <c r="Q372" s="16"/>
      <c r="R372" s="6"/>
    </row>
    <row r="373" spans="1:19">
      <c r="A373" s="54"/>
      <c r="B373" s="55" t="s">
        <v>195</v>
      </c>
      <c r="C373" s="54"/>
      <c r="D373" s="56"/>
      <c r="E373" s="56"/>
      <c r="F373" s="56"/>
      <c r="G373" s="54"/>
      <c r="H373" s="91"/>
      <c r="I373" s="21"/>
      <c r="J373" s="21"/>
      <c r="P373" s="47"/>
      <c r="Q373" s="6"/>
      <c r="R373" s="6"/>
    </row>
    <row r="374" spans="1:19">
      <c r="A374" s="110"/>
      <c r="B374" s="113"/>
      <c r="C374" s="103"/>
      <c r="D374" s="45"/>
      <c r="E374" s="113"/>
      <c r="F374" s="113"/>
      <c r="G374" s="114"/>
      <c r="H374" s="91"/>
      <c r="I374" s="21"/>
      <c r="J374" s="21"/>
      <c r="P374" s="47"/>
      <c r="Q374" s="18"/>
      <c r="R374" s="6"/>
    </row>
    <row r="375" spans="1:19">
      <c r="A375" s="54"/>
      <c r="B375" s="79" t="s">
        <v>196</v>
      </c>
      <c r="C375" s="54"/>
      <c r="D375" s="56"/>
      <c r="E375" s="143">
        <f>SUM(E374:E374)</f>
        <v>0</v>
      </c>
      <c r="F375" s="56"/>
      <c r="G375" s="54"/>
      <c r="H375" s="91"/>
      <c r="I375" s="21"/>
      <c r="J375" s="21"/>
      <c r="P375" s="47"/>
      <c r="Q375" s="18"/>
    </row>
    <row r="376" spans="1:19" ht="14.25">
      <c r="A376" s="54">
        <v>73</v>
      </c>
      <c r="B376" s="90" t="s">
        <v>26</v>
      </c>
      <c r="C376" s="54"/>
      <c r="D376" s="56"/>
      <c r="E376" s="56"/>
      <c r="F376" s="56"/>
      <c r="G376" s="54"/>
      <c r="H376" s="91"/>
      <c r="I376" s="21"/>
      <c r="J376" s="21"/>
      <c r="P376" s="47"/>
    </row>
    <row r="377" spans="1:19">
      <c r="A377" s="54"/>
      <c r="B377" s="55" t="s">
        <v>195</v>
      </c>
      <c r="C377" s="54"/>
      <c r="D377" s="56"/>
      <c r="E377" s="56"/>
      <c r="F377" s="56"/>
      <c r="G377" s="54"/>
      <c r="H377" s="91"/>
      <c r="I377" s="21"/>
      <c r="J377" s="21"/>
      <c r="P377" s="47"/>
      <c r="Q377" s="13"/>
      <c r="R377" s="18"/>
      <c r="S377" s="16"/>
    </row>
    <row r="378" spans="1:19">
      <c r="A378" s="54"/>
      <c r="B378" s="56"/>
      <c r="C378" s="103"/>
      <c r="D378" s="45"/>
      <c r="E378" s="57"/>
      <c r="F378" s="56"/>
      <c r="G378" s="104"/>
      <c r="H378" s="91"/>
      <c r="I378" s="21"/>
      <c r="J378" s="21"/>
      <c r="P378" s="47"/>
      <c r="Q378" s="13"/>
      <c r="R378" s="18"/>
      <c r="S378" s="16"/>
    </row>
    <row r="379" spans="1:19">
      <c r="A379" s="54"/>
      <c r="B379" s="79" t="s">
        <v>196</v>
      </c>
      <c r="C379" s="54"/>
      <c r="D379" s="56"/>
      <c r="E379" s="86">
        <f>SUM(E378:E378)</f>
        <v>0</v>
      </c>
      <c r="F379" s="56"/>
      <c r="G379" s="54"/>
      <c r="H379" s="91"/>
      <c r="I379" s="21"/>
      <c r="J379" s="21"/>
      <c r="P379" s="47"/>
    </row>
    <row r="380" spans="1:19" ht="14.25">
      <c r="A380" s="54">
        <v>74</v>
      </c>
      <c r="B380" s="90" t="s">
        <v>27</v>
      </c>
      <c r="C380" s="54"/>
      <c r="D380" s="56"/>
      <c r="E380" s="56"/>
      <c r="F380" s="56"/>
      <c r="G380" s="54"/>
      <c r="H380" s="91"/>
      <c r="I380" s="21"/>
      <c r="J380" s="21"/>
      <c r="K380" s="6"/>
      <c r="L380" s="6"/>
      <c r="P380" s="47"/>
    </row>
    <row r="381" spans="1:19">
      <c r="A381" s="54"/>
      <c r="B381" s="55" t="s">
        <v>195</v>
      </c>
      <c r="C381" s="54"/>
      <c r="D381" s="56"/>
      <c r="E381" s="56"/>
      <c r="F381" s="56"/>
      <c r="G381" s="54"/>
      <c r="H381" s="91"/>
      <c r="I381" s="21"/>
      <c r="J381" s="21"/>
      <c r="K381" s="13"/>
      <c r="L381" s="13"/>
      <c r="P381" s="47"/>
    </row>
    <row r="382" spans="1:19">
      <c r="A382" s="54"/>
      <c r="B382" s="55"/>
      <c r="C382" s="103"/>
      <c r="D382" s="45"/>
      <c r="E382" s="78"/>
      <c r="F382" s="56"/>
      <c r="G382" s="58"/>
      <c r="H382" s="91"/>
      <c r="I382" s="21"/>
      <c r="J382" s="21"/>
      <c r="K382" s="13"/>
      <c r="L382" s="13"/>
      <c r="P382" s="47"/>
    </row>
    <row r="383" spans="1:19">
      <c r="A383" s="54"/>
      <c r="B383" s="79" t="s">
        <v>196</v>
      </c>
      <c r="C383" s="54"/>
      <c r="D383" s="56"/>
      <c r="E383" s="86">
        <f>SUM(E382:E382)</f>
        <v>0</v>
      </c>
      <c r="F383" s="56"/>
      <c r="G383" s="54"/>
      <c r="H383" s="91"/>
      <c r="I383" s="21"/>
      <c r="J383" s="21"/>
      <c r="P383" s="47"/>
    </row>
    <row r="384" spans="1:19" ht="14.25">
      <c r="A384" s="54">
        <v>75</v>
      </c>
      <c r="B384" s="90" t="s">
        <v>28</v>
      </c>
      <c r="C384" s="148" t="s">
        <v>197</v>
      </c>
      <c r="D384" s="148"/>
      <c r="E384" s="56"/>
      <c r="F384" s="56"/>
      <c r="G384" s="54"/>
      <c r="H384" s="91"/>
      <c r="I384" s="21"/>
      <c r="J384" s="21"/>
      <c r="L384" s="30"/>
      <c r="M384" s="66"/>
      <c r="N384" s="13"/>
      <c r="O384" s="13"/>
      <c r="P384" s="67"/>
    </row>
    <row r="385" spans="1:18">
      <c r="A385" s="54"/>
      <c r="B385" s="55" t="s">
        <v>195</v>
      </c>
      <c r="C385" s="54"/>
      <c r="D385" s="56"/>
      <c r="E385" s="56"/>
      <c r="F385" s="56"/>
      <c r="G385" s="139"/>
      <c r="H385" s="91"/>
      <c r="I385" s="21"/>
      <c r="J385" s="21"/>
      <c r="L385" s="30"/>
      <c r="M385" s="66"/>
      <c r="N385" s="13"/>
      <c r="O385" s="13"/>
      <c r="P385" s="67"/>
    </row>
    <row r="386" spans="1:18">
      <c r="A386" s="54"/>
      <c r="B386" s="55"/>
      <c r="C386" s="103"/>
      <c r="D386" s="45"/>
      <c r="E386" s="144"/>
      <c r="F386" s="56"/>
      <c r="G386" s="58"/>
      <c r="H386" s="91"/>
      <c r="I386" s="21"/>
      <c r="J386" s="21"/>
      <c r="L386" s="30"/>
      <c r="M386" s="66"/>
      <c r="N386" s="13"/>
      <c r="O386" s="13"/>
      <c r="P386" s="67"/>
    </row>
    <row r="387" spans="1:18">
      <c r="A387" s="54"/>
      <c r="B387" s="79" t="s">
        <v>196</v>
      </c>
      <c r="C387" s="54"/>
      <c r="D387" s="56"/>
      <c r="E387" s="86">
        <f>SUM(E386:E386)</f>
        <v>0</v>
      </c>
      <c r="F387" s="56"/>
      <c r="G387" s="54"/>
      <c r="H387" s="91"/>
      <c r="I387" s="21"/>
      <c r="J387" s="21"/>
      <c r="K387" s="13"/>
      <c r="L387" s="75"/>
      <c r="M387" s="66"/>
      <c r="N387" s="13"/>
      <c r="O387" s="23"/>
      <c r="P387" s="73"/>
    </row>
    <row r="388" spans="1:18" ht="14.25">
      <c r="A388" s="54">
        <v>76</v>
      </c>
      <c r="B388" s="90" t="s">
        <v>29</v>
      </c>
      <c r="C388" s="54"/>
      <c r="D388" s="56"/>
      <c r="E388" s="56"/>
      <c r="F388" s="56"/>
      <c r="G388" s="54"/>
      <c r="H388" s="91"/>
      <c r="I388" s="21"/>
      <c r="J388" s="21"/>
      <c r="P388" s="47"/>
      <c r="Q388" s="6"/>
      <c r="R388" s="6"/>
    </row>
    <row r="389" spans="1:18">
      <c r="A389" s="54"/>
      <c r="B389" s="55" t="s">
        <v>195</v>
      </c>
      <c r="C389" s="54"/>
      <c r="D389" s="56"/>
      <c r="E389" s="56"/>
      <c r="F389" s="56"/>
      <c r="G389" s="54"/>
      <c r="H389" s="91"/>
      <c r="I389" s="21"/>
      <c r="J389" s="21"/>
      <c r="P389" s="47"/>
      <c r="Q389" s="6"/>
      <c r="R389" s="6"/>
    </row>
    <row r="390" spans="1:18">
      <c r="A390" s="54"/>
      <c r="B390" s="55"/>
      <c r="C390" s="103"/>
      <c r="D390" s="45"/>
      <c r="E390" s="57"/>
      <c r="F390" s="56"/>
      <c r="G390" s="104"/>
      <c r="H390" s="91"/>
      <c r="I390" s="21"/>
      <c r="J390" s="21"/>
      <c r="P390" s="47"/>
      <c r="Q390" s="6"/>
      <c r="R390" s="6"/>
    </row>
    <row r="391" spans="1:18">
      <c r="A391" s="54"/>
      <c r="B391" s="79" t="s">
        <v>196</v>
      </c>
      <c r="C391" s="54"/>
      <c r="D391" s="56"/>
      <c r="E391" s="86">
        <f>SUM(E390:E390)</f>
        <v>0</v>
      </c>
      <c r="F391" s="56"/>
      <c r="G391" s="54"/>
      <c r="H391" s="91"/>
      <c r="I391" s="21"/>
      <c r="J391" s="21"/>
      <c r="P391" s="47"/>
      <c r="Q391" s="6"/>
      <c r="R391" s="6"/>
    </row>
    <row r="392" spans="1:18" ht="14.25">
      <c r="A392" s="54">
        <v>77</v>
      </c>
      <c r="B392" s="90" t="s">
        <v>30</v>
      </c>
      <c r="C392" s="54"/>
      <c r="D392" s="56"/>
      <c r="E392" s="56"/>
      <c r="F392" s="56"/>
      <c r="G392" s="54"/>
      <c r="H392" s="97" t="s">
        <v>264</v>
      </c>
      <c r="I392" s="21"/>
      <c r="J392" s="21"/>
      <c r="K392" s="6"/>
      <c r="L392" s="6"/>
      <c r="M392" s="6"/>
      <c r="P392" s="47"/>
    </row>
    <row r="393" spans="1:18">
      <c r="A393" s="54"/>
      <c r="B393" s="55" t="s">
        <v>195</v>
      </c>
      <c r="C393" s="54"/>
      <c r="D393" s="56"/>
      <c r="E393" s="56"/>
      <c r="F393" s="56"/>
      <c r="G393" s="54"/>
      <c r="H393" s="91"/>
      <c r="I393" s="21"/>
      <c r="J393" s="21"/>
      <c r="K393" s="13"/>
      <c r="L393" s="13"/>
      <c r="M393" s="13"/>
      <c r="N393" s="66"/>
      <c r="O393" s="13"/>
      <c r="P393" s="67"/>
    </row>
    <row r="394" spans="1:18">
      <c r="A394" s="54"/>
      <c r="B394" s="56"/>
      <c r="C394" s="103"/>
      <c r="D394" s="45"/>
      <c r="E394" s="56"/>
      <c r="F394" s="56"/>
      <c r="G394" s="58"/>
      <c r="H394" s="91"/>
      <c r="I394" s="21"/>
      <c r="J394" s="21"/>
      <c r="K394" s="13"/>
      <c r="L394" s="13"/>
      <c r="M394" s="13"/>
      <c r="N394" s="66"/>
      <c r="O394" s="13"/>
      <c r="P394" s="67"/>
    </row>
    <row r="395" spans="1:18">
      <c r="A395" s="54"/>
      <c r="B395" s="79" t="s">
        <v>196</v>
      </c>
      <c r="C395" s="54"/>
      <c r="D395" s="56"/>
      <c r="E395" s="143">
        <f>SUM(E394:E394)</f>
        <v>0</v>
      </c>
      <c r="F395" s="56"/>
      <c r="G395" s="54"/>
      <c r="H395" s="91"/>
      <c r="I395" s="21"/>
      <c r="J395" s="21"/>
      <c r="K395" s="6"/>
      <c r="L395" s="6"/>
      <c r="M395" s="6"/>
      <c r="P395" s="47"/>
    </row>
    <row r="396" spans="1:18" ht="14.25">
      <c r="A396" s="54">
        <v>78</v>
      </c>
      <c r="B396" s="90" t="s">
        <v>31</v>
      </c>
      <c r="C396" s="54"/>
      <c r="D396" s="56"/>
      <c r="E396" s="56"/>
      <c r="F396" s="56"/>
      <c r="G396" s="54"/>
      <c r="H396" s="91"/>
      <c r="I396" s="21"/>
      <c r="J396" s="21"/>
      <c r="P396" s="47"/>
    </row>
    <row r="397" spans="1:18">
      <c r="A397" s="54"/>
      <c r="B397" s="55" t="s">
        <v>195</v>
      </c>
      <c r="C397" s="54"/>
      <c r="D397" s="56"/>
      <c r="E397" s="56"/>
      <c r="F397" s="56"/>
      <c r="G397" s="54"/>
      <c r="H397" s="91"/>
      <c r="I397" s="21"/>
      <c r="J397" s="21"/>
      <c r="P397" s="47"/>
    </row>
    <row r="398" spans="1:18">
      <c r="A398" s="54"/>
      <c r="B398" s="56"/>
      <c r="C398" s="103"/>
      <c r="D398" s="45"/>
      <c r="E398" s="57"/>
      <c r="F398" s="56"/>
      <c r="G398" s="104"/>
      <c r="H398" s="91"/>
      <c r="I398" s="21"/>
      <c r="J398" s="21"/>
      <c r="P398" s="47"/>
    </row>
    <row r="399" spans="1:18">
      <c r="A399" s="54"/>
      <c r="B399" s="79" t="s">
        <v>196</v>
      </c>
      <c r="C399" s="54"/>
      <c r="D399" s="56"/>
      <c r="E399" s="86">
        <f>SUM(E398:E398)</f>
        <v>0</v>
      </c>
      <c r="F399" s="56"/>
      <c r="G399" s="54"/>
      <c r="H399" s="91"/>
      <c r="I399" s="21"/>
      <c r="J399" s="21"/>
      <c r="P399" s="47"/>
    </row>
    <row r="400" spans="1:18" ht="14.25">
      <c r="A400" s="54">
        <v>79</v>
      </c>
      <c r="B400" s="90" t="s">
        <v>32</v>
      </c>
      <c r="C400" s="54"/>
      <c r="D400" s="56"/>
      <c r="E400" s="56"/>
      <c r="F400" s="56"/>
      <c r="G400" s="54"/>
      <c r="H400" s="91"/>
      <c r="I400" s="21"/>
      <c r="J400" s="21"/>
      <c r="P400" s="47"/>
    </row>
    <row r="401" spans="1:16">
      <c r="A401" s="54"/>
      <c r="B401" s="55" t="s">
        <v>195</v>
      </c>
      <c r="C401" s="54"/>
      <c r="D401" s="56"/>
      <c r="E401" s="56"/>
      <c r="F401" s="56"/>
      <c r="G401" s="54"/>
      <c r="H401" s="91"/>
      <c r="I401" s="21"/>
      <c r="J401" s="21"/>
      <c r="P401" s="47"/>
    </row>
    <row r="402" spans="1:16">
      <c r="A402" s="54"/>
      <c r="B402" s="53"/>
      <c r="C402" s="53"/>
      <c r="D402" s="56"/>
      <c r="E402" s="57"/>
      <c r="F402" s="56"/>
      <c r="G402" s="104"/>
      <c r="H402" s="91"/>
      <c r="I402" s="21"/>
      <c r="J402" s="21"/>
      <c r="P402" s="47"/>
    </row>
    <row r="403" spans="1:16">
      <c r="A403" s="54"/>
      <c r="B403" s="79" t="s">
        <v>196</v>
      </c>
      <c r="C403" s="54"/>
      <c r="D403" s="56"/>
      <c r="E403" s="86">
        <f>SUM(E402:E402)</f>
        <v>0</v>
      </c>
      <c r="F403" s="56"/>
      <c r="G403" s="54"/>
      <c r="H403" s="91"/>
      <c r="I403" s="21"/>
      <c r="J403" s="21"/>
      <c r="P403" s="47"/>
    </row>
    <row r="404" spans="1:16" ht="14.25">
      <c r="A404" s="54">
        <v>80</v>
      </c>
      <c r="B404" s="90" t="s">
        <v>33</v>
      </c>
      <c r="C404" s="54"/>
      <c r="D404" s="56"/>
      <c r="E404" s="56"/>
      <c r="F404" s="56"/>
      <c r="G404" s="54"/>
      <c r="H404" s="91"/>
      <c r="I404" s="21"/>
      <c r="J404" s="21"/>
      <c r="P404" s="47"/>
    </row>
    <row r="405" spans="1:16">
      <c r="A405" s="54"/>
      <c r="B405" s="55" t="s">
        <v>195</v>
      </c>
      <c r="C405" s="56"/>
      <c r="D405" s="56"/>
      <c r="E405" s="56"/>
      <c r="F405" s="56"/>
      <c r="G405" s="54"/>
      <c r="H405" s="91"/>
      <c r="I405" s="21"/>
      <c r="J405" s="21"/>
      <c r="P405" s="47"/>
    </row>
    <row r="406" spans="1:16">
      <c r="A406" s="54"/>
      <c r="B406" s="56"/>
      <c r="C406" s="53"/>
      <c r="D406" s="56"/>
      <c r="E406" s="56"/>
      <c r="F406" s="56"/>
      <c r="G406" s="104"/>
      <c r="H406" s="91"/>
      <c r="I406" s="21"/>
      <c r="J406" s="21"/>
      <c r="P406" s="47"/>
    </row>
    <row r="407" spans="1:16">
      <c r="A407" s="54"/>
      <c r="B407" s="79" t="s">
        <v>196</v>
      </c>
      <c r="C407" s="54"/>
      <c r="D407" s="56"/>
      <c r="E407" s="86">
        <f>SUM(E406:E406)</f>
        <v>0</v>
      </c>
      <c r="F407" s="56"/>
      <c r="G407" s="54"/>
      <c r="H407" s="91"/>
      <c r="I407" s="21"/>
      <c r="J407" s="21"/>
      <c r="K407" s="6"/>
      <c r="L407" s="6"/>
      <c r="M407" s="6"/>
      <c r="N407" s="6"/>
      <c r="O407" s="6"/>
      <c r="P407" s="52"/>
    </row>
    <row r="408" spans="1:16" ht="14.25">
      <c r="A408" s="54">
        <v>81</v>
      </c>
      <c r="B408" s="90" t="s">
        <v>70</v>
      </c>
      <c r="C408" s="54"/>
      <c r="D408" s="56"/>
      <c r="E408" s="56"/>
      <c r="F408" s="56"/>
      <c r="G408" s="54"/>
      <c r="H408" s="97" t="s">
        <v>264</v>
      </c>
      <c r="I408" s="21"/>
      <c r="J408" s="21"/>
      <c r="P408" s="47"/>
    </row>
    <row r="409" spans="1:16">
      <c r="A409" s="54"/>
      <c r="B409" s="55" t="s">
        <v>195</v>
      </c>
      <c r="C409" s="54"/>
      <c r="D409" s="56"/>
      <c r="E409" s="56"/>
      <c r="F409" s="56"/>
      <c r="G409" s="54"/>
      <c r="H409" s="91"/>
      <c r="I409" s="21"/>
      <c r="J409" s="21"/>
      <c r="P409" s="47"/>
    </row>
    <row r="410" spans="1:16">
      <c r="A410" s="54"/>
      <c r="B410" s="56"/>
      <c r="C410" s="83"/>
      <c r="D410" s="45"/>
      <c r="E410" s="101"/>
      <c r="F410" s="45"/>
      <c r="G410" s="58"/>
      <c r="H410" s="91"/>
      <c r="I410" s="21"/>
      <c r="J410" s="21"/>
      <c r="P410" s="47"/>
    </row>
    <row r="411" spans="1:16">
      <c r="A411" s="54"/>
      <c r="B411" s="79" t="s">
        <v>196</v>
      </c>
      <c r="C411" s="54"/>
      <c r="D411" s="56"/>
      <c r="E411" s="86">
        <f>SUM(E410:E410)</f>
        <v>0</v>
      </c>
      <c r="F411" s="56"/>
      <c r="G411" s="54"/>
      <c r="H411" s="91"/>
      <c r="I411" s="25"/>
      <c r="J411" s="21"/>
      <c r="P411" s="47"/>
    </row>
    <row r="412" spans="1:16" ht="14.25">
      <c r="A412" s="54">
        <v>82</v>
      </c>
      <c r="B412" s="90" t="s">
        <v>71</v>
      </c>
      <c r="C412" s="54"/>
      <c r="D412" s="56"/>
      <c r="E412" s="143"/>
      <c r="F412" s="56"/>
      <c r="G412" s="54"/>
      <c r="H412" s="97" t="s">
        <v>264</v>
      </c>
      <c r="I412" s="21"/>
      <c r="J412" s="21"/>
      <c r="P412" s="47"/>
    </row>
    <row r="413" spans="1:16">
      <c r="A413" s="54"/>
      <c r="B413" s="55" t="s">
        <v>195</v>
      </c>
      <c r="C413" s="54"/>
      <c r="D413" s="56"/>
      <c r="E413" s="78"/>
      <c r="F413" s="56"/>
      <c r="G413" s="54"/>
      <c r="H413" s="91"/>
      <c r="I413" s="21"/>
      <c r="J413" s="21"/>
      <c r="P413" s="47"/>
    </row>
    <row r="414" spans="1:16">
      <c r="A414" s="54"/>
      <c r="B414" s="56"/>
      <c r="C414" s="83"/>
      <c r="D414" s="45"/>
      <c r="E414" s="45"/>
      <c r="F414" s="45"/>
      <c r="G414" s="58"/>
      <c r="H414" s="91"/>
      <c r="I414" s="21"/>
      <c r="J414" s="21"/>
      <c r="P414" s="47"/>
    </row>
    <row r="415" spans="1:16">
      <c r="A415" s="54"/>
      <c r="B415" s="79" t="s">
        <v>196</v>
      </c>
      <c r="C415" s="54"/>
      <c r="D415" s="56"/>
      <c r="E415" s="143">
        <f>SUM(E414:E414)</f>
        <v>0</v>
      </c>
      <c r="F415" s="56"/>
      <c r="G415" s="54"/>
      <c r="H415" s="91"/>
      <c r="I415" s="21"/>
      <c r="J415" s="21"/>
      <c r="P415" s="47"/>
    </row>
    <row r="416" spans="1:16" ht="14.25">
      <c r="A416" s="54">
        <v>83</v>
      </c>
      <c r="B416" s="90" t="s">
        <v>72</v>
      </c>
      <c r="C416" s="54"/>
      <c r="D416" s="56"/>
      <c r="E416" s="56"/>
      <c r="F416" s="56"/>
      <c r="G416" s="54"/>
      <c r="H416" s="91"/>
      <c r="I416" s="21"/>
      <c r="J416" s="21"/>
      <c r="P416" s="47"/>
    </row>
    <row r="417" spans="1:17">
      <c r="A417" s="54"/>
      <c r="B417" s="55" t="s">
        <v>195</v>
      </c>
      <c r="C417" s="54"/>
      <c r="D417" s="56"/>
      <c r="E417" s="56"/>
      <c r="F417" s="56"/>
      <c r="G417" s="54"/>
      <c r="H417" s="91"/>
      <c r="I417" s="21"/>
      <c r="J417" s="21"/>
      <c r="P417" s="47"/>
    </row>
    <row r="418" spans="1:17">
      <c r="A418" s="54"/>
      <c r="B418" s="56"/>
      <c r="C418" s="103"/>
      <c r="D418" s="56"/>
      <c r="E418" s="45"/>
      <c r="F418" s="45"/>
      <c r="G418" s="58"/>
      <c r="H418" s="91"/>
      <c r="I418" s="21"/>
      <c r="J418" s="21"/>
      <c r="P418" s="47"/>
    </row>
    <row r="419" spans="1:17">
      <c r="A419" s="54"/>
      <c r="B419" s="79" t="s">
        <v>196</v>
      </c>
      <c r="C419" s="54"/>
      <c r="D419" s="56"/>
      <c r="E419" s="86">
        <f>SUM(E418:E418)</f>
        <v>0</v>
      </c>
      <c r="F419" s="56"/>
      <c r="G419" s="54"/>
      <c r="H419" s="91"/>
      <c r="I419" s="21"/>
      <c r="J419" s="21"/>
      <c r="P419" s="47"/>
    </row>
    <row r="420" spans="1:17" ht="14.25">
      <c r="A420" s="54">
        <v>84</v>
      </c>
      <c r="B420" s="90" t="s">
        <v>74</v>
      </c>
      <c r="C420" s="54"/>
      <c r="D420" s="56"/>
      <c r="E420" s="56"/>
      <c r="F420" s="56"/>
      <c r="G420" s="54"/>
      <c r="H420" s="91"/>
      <c r="I420" s="21"/>
      <c r="J420" s="21"/>
      <c r="P420" s="47"/>
    </row>
    <row r="421" spans="1:17">
      <c r="A421" s="54"/>
      <c r="B421" s="55" t="s">
        <v>195</v>
      </c>
      <c r="C421" s="53"/>
      <c r="D421" s="56"/>
      <c r="E421" s="56"/>
      <c r="F421" s="56"/>
      <c r="G421" s="54"/>
      <c r="H421" s="91"/>
      <c r="I421" s="21"/>
      <c r="J421" s="21"/>
      <c r="L421" s="66"/>
      <c r="M421" s="13"/>
      <c r="N421" s="13"/>
      <c r="O421" s="13"/>
      <c r="P421" s="67"/>
    </row>
    <row r="422" spans="1:17">
      <c r="A422" s="54"/>
      <c r="B422" s="53"/>
      <c r="C422" s="53"/>
      <c r="D422" s="56"/>
      <c r="E422" s="56"/>
      <c r="F422" s="56"/>
      <c r="G422" s="104"/>
      <c r="H422" s="91"/>
      <c r="I422" s="21"/>
      <c r="J422" s="21"/>
      <c r="L422" s="66"/>
      <c r="M422" s="13"/>
      <c r="N422" s="13"/>
      <c r="O422" s="13"/>
      <c r="P422" s="67"/>
    </row>
    <row r="423" spans="1:17">
      <c r="A423" s="54"/>
      <c r="B423" s="79" t="s">
        <v>196</v>
      </c>
      <c r="C423" s="54"/>
      <c r="D423" s="56"/>
      <c r="E423" s="86">
        <f>SUM(E422:E422)</f>
        <v>0</v>
      </c>
      <c r="F423" s="56"/>
      <c r="G423" s="54"/>
      <c r="H423" s="91"/>
      <c r="I423" s="21"/>
      <c r="J423" s="21"/>
      <c r="L423" s="6"/>
      <c r="M423" s="6"/>
      <c r="N423" s="6"/>
      <c r="O423" s="6"/>
      <c r="P423" s="52"/>
      <c r="Q423" s="6"/>
    </row>
    <row r="424" spans="1:17" ht="14.25">
      <c r="A424" s="54">
        <v>85</v>
      </c>
      <c r="B424" s="90" t="s">
        <v>75</v>
      </c>
      <c r="C424" s="54"/>
      <c r="D424" s="56"/>
      <c r="E424" s="56"/>
      <c r="F424" s="56"/>
      <c r="G424" s="54"/>
      <c r="H424" s="91"/>
      <c r="I424" s="21"/>
      <c r="J424" s="21"/>
      <c r="P424" s="47"/>
    </row>
    <row r="425" spans="1:17">
      <c r="A425" s="54"/>
      <c r="B425" s="55" t="s">
        <v>195</v>
      </c>
      <c r="C425" s="54"/>
      <c r="D425" s="56"/>
      <c r="E425" s="56"/>
      <c r="F425" s="56"/>
      <c r="G425" s="54"/>
      <c r="H425" s="91"/>
      <c r="I425" s="21"/>
      <c r="J425" s="21"/>
      <c r="P425" s="47"/>
    </row>
    <row r="426" spans="1:17">
      <c r="A426" s="54"/>
      <c r="B426" s="56"/>
      <c r="C426" s="103"/>
      <c r="D426" s="45"/>
      <c r="E426" s="45"/>
      <c r="F426" s="45"/>
      <c r="G426" s="58"/>
      <c r="H426" s="91"/>
      <c r="I426" s="21"/>
      <c r="J426" s="21"/>
      <c r="P426" s="47"/>
    </row>
    <row r="427" spans="1:17">
      <c r="A427" s="102"/>
      <c r="B427" s="149" t="s">
        <v>196</v>
      </c>
      <c r="C427" s="102"/>
      <c r="D427" s="150"/>
      <c r="E427" s="151">
        <f>SUM(E426:E426)</f>
        <v>0</v>
      </c>
      <c r="F427" s="150"/>
      <c r="G427" s="54"/>
      <c r="H427" s="91"/>
      <c r="I427" s="21"/>
      <c r="J427" s="21"/>
      <c r="N427" s="15"/>
      <c r="P427" s="47"/>
    </row>
    <row r="428" spans="1:17" ht="14.25">
      <c r="A428" s="54">
        <v>86</v>
      </c>
      <c r="B428" s="90" t="s">
        <v>76</v>
      </c>
      <c r="C428" s="54"/>
      <c r="D428" s="56"/>
      <c r="E428" s="56"/>
      <c r="F428" s="56"/>
      <c r="G428" s="54"/>
      <c r="H428" s="91"/>
      <c r="I428" s="21"/>
      <c r="J428" s="21"/>
      <c r="P428" s="47"/>
      <c r="Q428" s="6"/>
    </row>
    <row r="429" spans="1:17">
      <c r="A429" s="54"/>
      <c r="B429" s="55" t="s">
        <v>195</v>
      </c>
      <c r="C429" s="54"/>
      <c r="D429" s="56"/>
      <c r="E429" s="56"/>
      <c r="F429" s="56"/>
      <c r="G429" s="54"/>
      <c r="H429" s="91"/>
      <c r="I429" s="21"/>
      <c r="J429" s="21"/>
      <c r="P429" s="47"/>
      <c r="Q429" s="6"/>
    </row>
    <row r="430" spans="1:17">
      <c r="A430" s="54"/>
      <c r="B430" s="53"/>
      <c r="C430" s="53"/>
      <c r="D430" s="56"/>
      <c r="E430" s="56"/>
      <c r="F430" s="56"/>
      <c r="G430" s="104"/>
      <c r="H430" s="91"/>
      <c r="I430" s="21"/>
      <c r="J430" s="21"/>
      <c r="P430" s="47"/>
      <c r="Q430" s="6"/>
    </row>
    <row r="431" spans="1:17">
      <c r="A431" s="54"/>
      <c r="B431" s="79" t="s">
        <v>196</v>
      </c>
      <c r="C431" s="54"/>
      <c r="D431" s="56"/>
      <c r="E431" s="86">
        <f>SUM(E430:E430)</f>
        <v>0</v>
      </c>
      <c r="F431" s="56"/>
      <c r="G431" s="104"/>
      <c r="H431" s="91"/>
      <c r="I431" s="21"/>
      <c r="J431" s="21"/>
      <c r="P431" s="47"/>
      <c r="Q431" s="6"/>
    </row>
    <row r="432" spans="1:17" ht="14.25">
      <c r="A432" s="54">
        <v>87</v>
      </c>
      <c r="B432" s="90" t="s">
        <v>77</v>
      </c>
      <c r="C432" s="54"/>
      <c r="D432" s="56"/>
      <c r="E432" s="56"/>
      <c r="F432" s="56"/>
      <c r="G432" s="54"/>
      <c r="H432" s="91"/>
      <c r="I432" s="21"/>
      <c r="J432" s="21"/>
      <c r="P432" s="47"/>
    </row>
    <row r="433" spans="1:16">
      <c r="A433" s="54"/>
      <c r="B433" s="55" t="s">
        <v>195</v>
      </c>
      <c r="C433" s="54"/>
      <c r="D433" s="56"/>
      <c r="E433" s="56"/>
      <c r="F433" s="56"/>
      <c r="G433" s="54"/>
      <c r="H433" s="91"/>
      <c r="I433" s="21"/>
      <c r="J433" s="21"/>
      <c r="P433" s="47"/>
    </row>
    <row r="434" spans="1:16">
      <c r="A434" s="54"/>
      <c r="B434" s="56"/>
      <c r="C434" s="103"/>
      <c r="D434" s="45"/>
      <c r="E434" s="45"/>
      <c r="F434" s="45"/>
      <c r="G434" s="58"/>
      <c r="H434" s="91"/>
      <c r="I434" s="21"/>
      <c r="J434" s="21"/>
      <c r="P434" s="47"/>
    </row>
    <row r="435" spans="1:16">
      <c r="A435" s="54"/>
      <c r="B435" s="79" t="s">
        <v>196</v>
      </c>
      <c r="C435" s="54"/>
      <c r="D435" s="56"/>
      <c r="E435" s="86">
        <f>SUM(E434:E434)</f>
        <v>0</v>
      </c>
      <c r="F435" s="56"/>
      <c r="G435" s="54"/>
      <c r="H435" s="91"/>
      <c r="I435" s="21"/>
      <c r="J435" s="21"/>
      <c r="P435" s="47"/>
    </row>
    <row r="436" spans="1:16" ht="14.25">
      <c r="A436" s="54">
        <v>88</v>
      </c>
      <c r="B436" s="90" t="s">
        <v>78</v>
      </c>
      <c r="C436" s="54"/>
      <c r="D436" s="56"/>
      <c r="E436" s="56"/>
      <c r="F436" s="56"/>
      <c r="G436" s="54"/>
      <c r="H436" s="91"/>
      <c r="I436" s="21"/>
      <c r="J436" s="21"/>
      <c r="P436" s="47"/>
    </row>
    <row r="437" spans="1:16">
      <c r="A437" s="54"/>
      <c r="B437" s="55" t="s">
        <v>195</v>
      </c>
      <c r="C437" s="54"/>
      <c r="D437" s="56"/>
      <c r="E437" s="56"/>
      <c r="F437" s="56"/>
      <c r="G437" s="54"/>
      <c r="H437" s="91"/>
      <c r="I437" s="21"/>
      <c r="J437" s="21"/>
      <c r="N437" s="15"/>
      <c r="P437" s="47"/>
    </row>
    <row r="438" spans="1:16">
      <c r="A438" s="54"/>
      <c r="B438" s="56" t="s">
        <v>355</v>
      </c>
      <c r="C438" s="53" t="s">
        <v>399</v>
      </c>
      <c r="D438" s="56" t="s">
        <v>326</v>
      </c>
      <c r="E438" s="57">
        <v>385.39</v>
      </c>
      <c r="F438" s="56" t="s">
        <v>400</v>
      </c>
      <c r="G438" s="104"/>
      <c r="H438" s="91"/>
      <c r="I438" s="21"/>
      <c r="J438" s="21"/>
      <c r="N438" s="15"/>
      <c r="P438" s="47"/>
    </row>
    <row r="439" spans="1:16">
      <c r="A439" s="54"/>
      <c r="B439" s="79" t="s">
        <v>196</v>
      </c>
      <c r="C439" s="54"/>
      <c r="D439" s="56"/>
      <c r="E439" s="86">
        <f>SUM(E438:E438)</f>
        <v>385.39</v>
      </c>
      <c r="F439" s="56"/>
      <c r="G439" s="54"/>
      <c r="H439" s="91"/>
      <c r="I439" s="21"/>
      <c r="J439" s="21"/>
      <c r="P439" s="47"/>
    </row>
    <row r="440" spans="1:16" ht="14.25">
      <c r="A440" s="54">
        <v>89</v>
      </c>
      <c r="B440" s="90" t="s">
        <v>48</v>
      </c>
      <c r="C440" s="54"/>
      <c r="D440" s="56"/>
      <c r="E440" s="56"/>
      <c r="F440" s="56"/>
      <c r="G440" s="54"/>
      <c r="H440" s="97" t="s">
        <v>264</v>
      </c>
      <c r="I440" s="21"/>
      <c r="J440" s="21"/>
      <c r="P440" s="47"/>
    </row>
    <row r="441" spans="1:16">
      <c r="A441" s="54"/>
      <c r="B441" s="55" t="s">
        <v>195</v>
      </c>
      <c r="C441" s="54"/>
      <c r="D441" s="56"/>
      <c r="E441" s="45"/>
      <c r="F441" s="56"/>
      <c r="G441" s="54"/>
      <c r="H441" s="91"/>
      <c r="I441" s="21"/>
      <c r="J441" s="21"/>
      <c r="N441" s="15"/>
      <c r="P441" s="47"/>
    </row>
    <row r="442" spans="1:16">
      <c r="A442" s="54"/>
      <c r="B442" s="56" t="s">
        <v>407</v>
      </c>
      <c r="C442" s="103" t="s">
        <v>406</v>
      </c>
      <c r="D442" s="45" t="s">
        <v>326</v>
      </c>
      <c r="E442" s="45">
        <v>8167.65</v>
      </c>
      <c r="F442" s="45" t="s">
        <v>320</v>
      </c>
      <c r="G442" s="58"/>
      <c r="H442" s="91"/>
      <c r="I442" s="21"/>
      <c r="J442" s="21"/>
      <c r="N442" s="15"/>
      <c r="P442" s="47"/>
    </row>
    <row r="443" spans="1:16">
      <c r="A443" s="54"/>
      <c r="B443" s="55" t="s">
        <v>292</v>
      </c>
      <c r="C443" s="103" t="s">
        <v>666</v>
      </c>
      <c r="D443" s="45" t="s">
        <v>326</v>
      </c>
      <c r="E443" s="45">
        <f>858.34+1412.28</f>
        <v>2270.62</v>
      </c>
      <c r="F443" s="45" t="s">
        <v>667</v>
      </c>
      <c r="G443" s="58"/>
      <c r="H443" s="91"/>
      <c r="I443" s="21"/>
      <c r="J443" s="21"/>
      <c r="N443" s="15"/>
      <c r="P443" s="47"/>
    </row>
    <row r="444" spans="1:16">
      <c r="A444" s="54"/>
      <c r="B444" s="79" t="s">
        <v>196</v>
      </c>
      <c r="C444" s="54"/>
      <c r="D444" s="56"/>
      <c r="E444" s="86">
        <f>SUM(E442:E443)</f>
        <v>10438.27</v>
      </c>
      <c r="F444" s="56"/>
      <c r="G444" s="54"/>
      <c r="H444" s="91"/>
      <c r="I444" s="21"/>
      <c r="J444" s="21"/>
      <c r="P444" s="74"/>
    </row>
    <row r="445" spans="1:16" ht="14.25">
      <c r="A445" s="54">
        <v>90</v>
      </c>
      <c r="B445" s="90" t="s">
        <v>49</v>
      </c>
      <c r="C445" s="54"/>
      <c r="D445" s="56"/>
      <c r="E445" s="56"/>
      <c r="F445" s="56"/>
      <c r="G445" s="54"/>
      <c r="H445" s="91"/>
      <c r="I445" s="21"/>
      <c r="J445" s="21"/>
      <c r="N445" s="15"/>
      <c r="P445" s="47"/>
    </row>
    <row r="446" spans="1:16">
      <c r="A446" s="54"/>
      <c r="B446" s="55" t="s">
        <v>195</v>
      </c>
      <c r="C446" s="54"/>
      <c r="D446" s="56"/>
      <c r="E446" s="56"/>
      <c r="F446" s="56"/>
      <c r="G446" s="54"/>
      <c r="H446" s="91"/>
      <c r="I446" s="21"/>
      <c r="J446" s="21"/>
      <c r="N446" s="15"/>
      <c r="O446" s="13"/>
      <c r="P446" s="52"/>
    </row>
    <row r="447" spans="1:16">
      <c r="A447" s="54"/>
      <c r="B447" s="56"/>
      <c r="C447" s="83"/>
      <c r="D447" s="45"/>
      <c r="E447" s="45"/>
      <c r="F447" s="45"/>
      <c r="G447" s="119"/>
      <c r="H447" s="91"/>
      <c r="I447" s="21"/>
      <c r="J447" s="21"/>
      <c r="P447"/>
    </row>
    <row r="448" spans="1:16">
      <c r="A448" s="54"/>
      <c r="B448" s="79" t="s">
        <v>196</v>
      </c>
      <c r="C448" s="54"/>
      <c r="D448" s="56"/>
      <c r="E448" s="86">
        <f>SUM(E447:E447)</f>
        <v>0</v>
      </c>
      <c r="F448" s="56"/>
      <c r="G448" s="54"/>
      <c r="H448" s="91"/>
      <c r="I448" s="21"/>
      <c r="J448" s="21"/>
      <c r="P448"/>
    </row>
    <row r="449" spans="1:16" ht="14.25">
      <c r="A449" s="54">
        <v>91</v>
      </c>
      <c r="B449" s="90" t="s">
        <v>265</v>
      </c>
      <c r="C449" s="54"/>
      <c r="D449" s="56"/>
      <c r="E449" s="56"/>
      <c r="F449" s="56"/>
      <c r="G449" s="54"/>
      <c r="H449" s="91"/>
      <c r="I449" s="21"/>
      <c r="J449" s="21"/>
      <c r="N449" s="15"/>
      <c r="P449"/>
    </row>
    <row r="450" spans="1:16">
      <c r="A450" s="54"/>
      <c r="B450" s="55" t="s">
        <v>195</v>
      </c>
      <c r="C450" s="54"/>
      <c r="D450" s="56"/>
      <c r="E450" s="56"/>
      <c r="F450" s="56"/>
      <c r="G450" s="54"/>
      <c r="H450" s="91"/>
      <c r="I450" s="21"/>
      <c r="J450" s="21"/>
      <c r="N450" s="15"/>
      <c r="P450" s="47"/>
    </row>
    <row r="451" spans="1:16">
      <c r="A451" s="140"/>
      <c r="B451" s="55" t="s">
        <v>273</v>
      </c>
      <c r="C451" s="103" t="s">
        <v>271</v>
      </c>
      <c r="D451" s="45" t="s">
        <v>326</v>
      </c>
      <c r="E451" s="115">
        <v>2513.04</v>
      </c>
      <c r="F451" s="45" t="s">
        <v>320</v>
      </c>
      <c r="G451" s="103"/>
      <c r="H451" s="91"/>
      <c r="I451" s="21"/>
      <c r="J451" s="21"/>
      <c r="P451" s="47"/>
    </row>
    <row r="452" spans="1:16">
      <c r="A452" s="54"/>
      <c r="B452" s="79" t="s">
        <v>196</v>
      </c>
      <c r="C452" s="54"/>
      <c r="D452" s="56"/>
      <c r="E452" s="86">
        <f>SUM(E451:E451)</f>
        <v>2513.04</v>
      </c>
      <c r="F452" s="56"/>
      <c r="G452" s="54"/>
      <c r="H452" s="91"/>
      <c r="I452" s="21"/>
      <c r="J452" s="21"/>
      <c r="P452" s="47"/>
    </row>
    <row r="453" spans="1:16" ht="14.25">
      <c r="A453" s="54">
        <v>92</v>
      </c>
      <c r="B453" s="90" t="s">
        <v>50</v>
      </c>
      <c r="C453" s="54"/>
      <c r="D453" s="56"/>
      <c r="E453" s="56"/>
      <c r="F453" s="56"/>
      <c r="G453" s="54"/>
      <c r="H453" s="91"/>
      <c r="I453" s="21"/>
      <c r="J453" s="21"/>
      <c r="K453" s="15"/>
      <c r="N453" s="15"/>
      <c r="O453" s="13"/>
      <c r="P453" s="52"/>
    </row>
    <row r="454" spans="1:16">
      <c r="A454" s="54"/>
      <c r="B454" s="55" t="s">
        <v>195</v>
      </c>
      <c r="C454" s="54"/>
      <c r="D454" s="56"/>
      <c r="E454" s="56"/>
      <c r="F454" s="56"/>
      <c r="G454" s="54"/>
      <c r="H454" s="91"/>
      <c r="I454" s="21"/>
      <c r="J454" s="21"/>
      <c r="P454"/>
    </row>
    <row r="455" spans="1:16">
      <c r="A455" s="54"/>
      <c r="B455" s="56"/>
      <c r="C455" s="83"/>
      <c r="D455" s="45"/>
      <c r="E455" s="45"/>
      <c r="F455" s="45"/>
      <c r="G455" s="58"/>
      <c r="H455" s="91"/>
      <c r="I455" s="21"/>
      <c r="J455" s="21"/>
      <c r="P455"/>
    </row>
    <row r="456" spans="1:16">
      <c r="A456" s="54"/>
      <c r="B456" s="79" t="s">
        <v>196</v>
      </c>
      <c r="C456" s="54"/>
      <c r="D456" s="56"/>
      <c r="E456" s="86">
        <f>SUM(E455:E455)</f>
        <v>0</v>
      </c>
      <c r="F456" s="56"/>
      <c r="G456" s="54"/>
      <c r="H456" s="91"/>
      <c r="I456" s="21"/>
      <c r="J456" s="21"/>
      <c r="P456"/>
    </row>
    <row r="457" spans="1:16" ht="14.25">
      <c r="A457" s="54">
        <v>93</v>
      </c>
      <c r="B457" s="90" t="s">
        <v>51</v>
      </c>
      <c r="C457" s="54"/>
      <c r="D457" s="56"/>
      <c r="E457" s="56"/>
      <c r="F457" s="56"/>
      <c r="G457" s="54"/>
      <c r="H457" s="91"/>
      <c r="I457" s="21"/>
      <c r="J457" s="21"/>
      <c r="K457" s="21"/>
      <c r="N457" s="15"/>
      <c r="P457" s="47"/>
    </row>
    <row r="458" spans="1:16">
      <c r="A458" s="54"/>
      <c r="B458" s="55" t="s">
        <v>195</v>
      </c>
      <c r="C458" s="54"/>
      <c r="D458" s="56"/>
      <c r="E458" s="56"/>
      <c r="F458" s="56"/>
      <c r="G458" s="54"/>
      <c r="H458" s="91"/>
      <c r="I458" s="21"/>
      <c r="J458" s="21"/>
      <c r="N458" s="15"/>
      <c r="O458" s="13"/>
      <c r="P458" s="52"/>
    </row>
    <row r="459" spans="1:16">
      <c r="A459" s="54"/>
      <c r="B459" s="56"/>
      <c r="C459" s="83"/>
      <c r="D459" s="45"/>
      <c r="E459" s="45"/>
      <c r="F459" s="45"/>
      <c r="G459" s="58"/>
      <c r="H459" s="91"/>
      <c r="I459" s="21"/>
      <c r="J459" s="21"/>
      <c r="P459" s="47"/>
    </row>
    <row r="460" spans="1:16">
      <c r="A460" s="54"/>
      <c r="B460" s="79" t="s">
        <v>196</v>
      </c>
      <c r="C460" s="54"/>
      <c r="D460" s="56"/>
      <c r="E460" s="86">
        <f>SUM(E459:E459)</f>
        <v>0</v>
      </c>
      <c r="F460" s="56"/>
      <c r="G460" s="54"/>
      <c r="H460" s="91"/>
      <c r="I460" s="21"/>
      <c r="J460" s="21"/>
      <c r="P460" s="47"/>
    </row>
    <row r="461" spans="1:16" ht="14.25">
      <c r="A461" s="54">
        <v>94</v>
      </c>
      <c r="B461" s="90" t="s">
        <v>52</v>
      </c>
      <c r="C461" s="54"/>
      <c r="D461" s="56"/>
      <c r="E461" s="56"/>
      <c r="F461" s="56"/>
      <c r="G461" s="54"/>
      <c r="H461" s="91"/>
      <c r="I461" s="21"/>
      <c r="J461" s="21"/>
      <c r="K461" s="6"/>
      <c r="L461" s="6"/>
      <c r="M461" s="6"/>
      <c r="N461" s="6"/>
      <c r="O461" s="6"/>
      <c r="P461" s="52"/>
    </row>
    <row r="462" spans="1:16">
      <c r="A462" s="54"/>
      <c r="B462" s="55" t="s">
        <v>195</v>
      </c>
      <c r="C462" s="54"/>
      <c r="D462" s="56"/>
      <c r="E462" s="56"/>
      <c r="F462" s="56"/>
      <c r="G462" s="54"/>
      <c r="H462" s="91"/>
      <c r="I462" s="21"/>
      <c r="J462" s="21"/>
      <c r="K462" s="13"/>
      <c r="L462" s="13"/>
      <c r="M462" s="13"/>
      <c r="N462" s="13"/>
      <c r="O462" s="16"/>
      <c r="P462" s="52"/>
    </row>
    <row r="463" spans="1:16">
      <c r="A463" s="54"/>
      <c r="B463" s="55"/>
      <c r="C463" s="103"/>
      <c r="D463" s="45"/>
      <c r="E463" s="78"/>
      <c r="F463" s="56"/>
      <c r="G463" s="58"/>
      <c r="H463" s="91"/>
      <c r="I463" s="21"/>
      <c r="J463" s="21"/>
      <c r="K463" s="13"/>
      <c r="L463" s="13"/>
      <c r="M463" s="13"/>
      <c r="N463" s="13"/>
      <c r="O463" s="16"/>
      <c r="P463" s="52"/>
    </row>
    <row r="464" spans="1:16">
      <c r="A464" s="54"/>
      <c r="B464" s="79" t="s">
        <v>196</v>
      </c>
      <c r="C464" s="54"/>
      <c r="D464" s="56"/>
      <c r="E464" s="86">
        <f>SUM(E463:E463)</f>
        <v>0</v>
      </c>
      <c r="F464" s="56"/>
      <c r="G464" s="54"/>
      <c r="H464" s="91"/>
      <c r="I464" s="21"/>
      <c r="J464" s="21"/>
      <c r="K464" s="6"/>
      <c r="P464" s="47"/>
    </row>
    <row r="465" spans="1:17" ht="14.25">
      <c r="A465" s="54">
        <v>95</v>
      </c>
      <c r="B465" s="90" t="s">
        <v>53</v>
      </c>
      <c r="C465" s="54"/>
      <c r="D465" s="56"/>
      <c r="E465" s="56"/>
      <c r="F465" s="56"/>
      <c r="G465" s="54"/>
      <c r="H465" s="91"/>
      <c r="I465" s="21"/>
      <c r="J465" s="21"/>
      <c r="P465" s="47"/>
    </row>
    <row r="466" spans="1:17">
      <c r="A466" s="54"/>
      <c r="B466" s="55" t="s">
        <v>195</v>
      </c>
      <c r="C466" s="54"/>
      <c r="D466" s="56"/>
      <c r="E466" s="56"/>
      <c r="F466" s="56"/>
      <c r="G466" s="54"/>
      <c r="H466" s="91"/>
      <c r="I466" s="21"/>
      <c r="J466" s="21"/>
      <c r="P466"/>
    </row>
    <row r="467" spans="1:17">
      <c r="A467" s="54"/>
      <c r="B467" s="56" t="s">
        <v>404</v>
      </c>
      <c r="C467" s="103" t="s">
        <v>305</v>
      </c>
      <c r="D467" s="45" t="s">
        <v>326</v>
      </c>
      <c r="E467" s="56">
        <v>4217.4799999999996</v>
      </c>
      <c r="F467" s="56" t="s">
        <v>405</v>
      </c>
      <c r="G467" s="58"/>
      <c r="H467" s="91"/>
      <c r="I467" s="21"/>
      <c r="J467" s="21"/>
      <c r="P467"/>
    </row>
    <row r="468" spans="1:17">
      <c r="A468" s="140"/>
      <c r="B468" s="141" t="s">
        <v>620</v>
      </c>
      <c r="C468" s="103" t="s">
        <v>276</v>
      </c>
      <c r="D468" s="45" t="s">
        <v>326</v>
      </c>
      <c r="E468" s="56">
        <v>1330.76</v>
      </c>
      <c r="F468" s="56" t="s">
        <v>320</v>
      </c>
      <c r="G468" s="58"/>
      <c r="H468" s="91"/>
      <c r="I468" s="21"/>
      <c r="J468" s="21"/>
      <c r="P468"/>
    </row>
    <row r="469" spans="1:17">
      <c r="A469" s="140"/>
      <c r="B469" s="141" t="s">
        <v>277</v>
      </c>
      <c r="C469" s="103" t="s">
        <v>621</v>
      </c>
      <c r="D469" s="45" t="s">
        <v>326</v>
      </c>
      <c r="E469" s="56">
        <f>816.78+2203.84</f>
        <v>3020.62</v>
      </c>
      <c r="F469" s="56" t="s">
        <v>324</v>
      </c>
      <c r="G469" s="58"/>
      <c r="H469" s="91"/>
      <c r="I469" s="21"/>
      <c r="J469" s="21"/>
      <c r="P469"/>
    </row>
    <row r="470" spans="1:17">
      <c r="A470" s="140"/>
      <c r="B470" s="141" t="s">
        <v>297</v>
      </c>
      <c r="C470" s="103" t="s">
        <v>640</v>
      </c>
      <c r="D470" s="45" t="s">
        <v>326</v>
      </c>
      <c r="E470" s="56">
        <f>24430.66+1908.27</f>
        <v>26338.93</v>
      </c>
      <c r="F470" s="56" t="s">
        <v>320</v>
      </c>
      <c r="G470" s="58"/>
      <c r="H470" s="91"/>
      <c r="I470" s="21"/>
      <c r="J470" s="21"/>
      <c r="P470"/>
    </row>
    <row r="471" spans="1:17">
      <c r="A471" s="140"/>
      <c r="B471" s="141" t="s">
        <v>641</v>
      </c>
      <c r="C471" s="103" t="s">
        <v>642</v>
      </c>
      <c r="D471" s="45" t="s">
        <v>326</v>
      </c>
      <c r="E471" s="56">
        <v>11213.84</v>
      </c>
      <c r="F471" s="56" t="s">
        <v>320</v>
      </c>
      <c r="G471" s="58"/>
      <c r="H471" s="91"/>
      <c r="I471" s="21"/>
      <c r="J471" s="21"/>
      <c r="P471"/>
    </row>
    <row r="472" spans="1:17">
      <c r="A472" s="54"/>
      <c r="B472" s="79" t="s">
        <v>196</v>
      </c>
      <c r="C472" s="54"/>
      <c r="D472" s="56"/>
      <c r="E472" s="86">
        <f>SUM(E467:E471)</f>
        <v>46121.630000000005</v>
      </c>
      <c r="F472" s="56"/>
      <c r="G472" s="54"/>
      <c r="H472" s="91"/>
      <c r="I472" s="21"/>
      <c r="J472" s="21"/>
      <c r="P472"/>
    </row>
    <row r="473" spans="1:17" ht="14.25">
      <c r="A473" s="54">
        <v>96</v>
      </c>
      <c r="B473" s="90" t="s">
        <v>54</v>
      </c>
      <c r="C473" s="54"/>
      <c r="D473" s="56"/>
      <c r="E473" s="56"/>
      <c r="F473" s="56"/>
      <c r="G473" s="54"/>
      <c r="H473" s="91"/>
      <c r="I473" s="21"/>
      <c r="J473" s="21"/>
      <c r="P473"/>
      <c r="Q473" s="16"/>
    </row>
    <row r="474" spans="1:17">
      <c r="A474" s="54"/>
      <c r="B474" s="55" t="s">
        <v>195</v>
      </c>
      <c r="C474" s="54"/>
      <c r="D474" s="56"/>
      <c r="E474" s="56"/>
      <c r="F474" s="56"/>
      <c r="G474" s="54"/>
      <c r="H474" s="91"/>
      <c r="I474" s="21"/>
      <c r="J474" s="21"/>
      <c r="P474"/>
      <c r="Q474" s="16"/>
    </row>
    <row r="475" spans="1:17">
      <c r="A475" s="54"/>
      <c r="B475" s="56" t="s">
        <v>472</v>
      </c>
      <c r="C475" s="103" t="s">
        <v>473</v>
      </c>
      <c r="D475" s="45" t="s">
        <v>326</v>
      </c>
      <c r="E475" s="45">
        <f>19823+5285.12</f>
        <v>25108.12</v>
      </c>
      <c r="F475" s="45" t="s">
        <v>318</v>
      </c>
      <c r="G475" s="58"/>
      <c r="H475" s="91"/>
      <c r="I475" s="21"/>
      <c r="J475" s="21"/>
      <c r="P475"/>
      <c r="Q475" s="16"/>
    </row>
    <row r="476" spans="1:17">
      <c r="A476" s="54"/>
      <c r="B476" s="56"/>
      <c r="C476" s="103" t="s">
        <v>474</v>
      </c>
      <c r="D476" s="45" t="s">
        <v>326</v>
      </c>
      <c r="E476" s="45">
        <v>3759.44</v>
      </c>
      <c r="F476" s="45" t="s">
        <v>414</v>
      </c>
      <c r="G476" s="58"/>
      <c r="H476" s="91"/>
      <c r="I476" s="21"/>
      <c r="J476" s="21"/>
      <c r="P476"/>
      <c r="Q476" s="16"/>
    </row>
    <row r="477" spans="1:17">
      <c r="A477" s="54"/>
      <c r="B477" s="56"/>
      <c r="C477" s="103" t="s">
        <v>475</v>
      </c>
      <c r="D477" s="45" t="s">
        <v>326</v>
      </c>
      <c r="E477" s="45">
        <v>41721.97</v>
      </c>
      <c r="F477" s="45" t="s">
        <v>321</v>
      </c>
      <c r="G477" s="58"/>
      <c r="H477" s="91"/>
      <c r="I477" s="21"/>
      <c r="J477" s="21"/>
      <c r="P477"/>
      <c r="Q477" s="16"/>
    </row>
    <row r="478" spans="1:17">
      <c r="A478" s="54"/>
      <c r="B478" s="56"/>
      <c r="C478" s="103" t="s">
        <v>476</v>
      </c>
      <c r="D478" s="45" t="s">
        <v>326</v>
      </c>
      <c r="E478" s="45">
        <v>7322.98</v>
      </c>
      <c r="F478" s="45" t="s">
        <v>324</v>
      </c>
      <c r="G478" s="58"/>
      <c r="H478" s="91"/>
      <c r="I478" s="21"/>
      <c r="J478" s="21"/>
      <c r="P478"/>
      <c r="Q478" s="16"/>
    </row>
    <row r="479" spans="1:17">
      <c r="A479" s="54"/>
      <c r="B479" s="56" t="s">
        <v>277</v>
      </c>
      <c r="C479" s="103" t="s">
        <v>281</v>
      </c>
      <c r="D479" s="45" t="s">
        <v>326</v>
      </c>
      <c r="E479" s="45">
        <v>4871.04</v>
      </c>
      <c r="F479" s="45" t="s">
        <v>345</v>
      </c>
      <c r="G479" s="58"/>
      <c r="H479" s="91"/>
      <c r="I479" s="21"/>
      <c r="J479" s="21"/>
      <c r="P479"/>
      <c r="Q479" s="16"/>
    </row>
    <row r="480" spans="1:17">
      <c r="A480" s="54"/>
      <c r="B480" s="79" t="s">
        <v>196</v>
      </c>
      <c r="C480" s="54"/>
      <c r="D480" s="56"/>
      <c r="E480" s="86">
        <f>SUM(E475:E479)</f>
        <v>82783.549999999988</v>
      </c>
      <c r="F480" s="56"/>
      <c r="G480" s="104"/>
      <c r="H480" s="91"/>
      <c r="I480" s="21"/>
      <c r="J480" s="21"/>
      <c r="N480" s="15"/>
      <c r="O480" s="13"/>
      <c r="P480" s="52"/>
    </row>
    <row r="481" spans="1:18" ht="14.25">
      <c r="A481" s="54">
        <v>97</v>
      </c>
      <c r="B481" s="90" t="s">
        <v>55</v>
      </c>
      <c r="C481" s="54"/>
      <c r="D481" s="56"/>
      <c r="E481" s="56"/>
      <c r="F481" s="56"/>
      <c r="G481" s="54"/>
      <c r="H481" s="91"/>
      <c r="I481" s="21"/>
      <c r="J481" s="21"/>
      <c r="N481" s="15"/>
      <c r="P481" s="47"/>
    </row>
    <row r="482" spans="1:18">
      <c r="A482" s="54"/>
      <c r="B482" s="55" t="s">
        <v>195</v>
      </c>
      <c r="C482" s="54"/>
      <c r="D482" s="56"/>
      <c r="E482" s="56"/>
      <c r="F482" s="56"/>
      <c r="G482" s="104"/>
      <c r="H482" s="91"/>
      <c r="I482" s="21"/>
      <c r="J482" s="21"/>
      <c r="N482" s="15"/>
      <c r="O482" s="13"/>
      <c r="P482" s="52"/>
    </row>
    <row r="483" spans="1:18">
      <c r="A483" s="54"/>
      <c r="B483" s="56"/>
      <c r="C483" s="103"/>
      <c r="D483" s="45"/>
      <c r="E483" s="57"/>
      <c r="F483" s="56"/>
      <c r="G483" s="58"/>
      <c r="H483" s="91"/>
      <c r="I483" s="21"/>
      <c r="J483" s="21"/>
      <c r="P483" s="47"/>
    </row>
    <row r="484" spans="1:18">
      <c r="A484" s="54"/>
      <c r="B484" s="79" t="s">
        <v>196</v>
      </c>
      <c r="C484" s="54"/>
      <c r="D484" s="56"/>
      <c r="E484" s="86">
        <f>SUM(E483:E483)</f>
        <v>0</v>
      </c>
      <c r="F484" s="56"/>
      <c r="G484" s="54"/>
      <c r="H484" s="91"/>
      <c r="I484" s="21"/>
      <c r="J484" s="21"/>
      <c r="P484" s="47"/>
    </row>
    <row r="485" spans="1:18" ht="14.25">
      <c r="A485" s="54">
        <v>98</v>
      </c>
      <c r="B485" s="90" t="s">
        <v>56</v>
      </c>
      <c r="C485" s="54"/>
      <c r="D485" s="56"/>
      <c r="E485" s="56"/>
      <c r="F485" s="56"/>
      <c r="G485" s="54"/>
      <c r="H485" s="91"/>
      <c r="I485" s="21"/>
      <c r="J485" s="21"/>
      <c r="P485"/>
    </row>
    <row r="486" spans="1:18">
      <c r="A486" s="54"/>
      <c r="B486" s="55" t="s">
        <v>195</v>
      </c>
      <c r="C486" s="54"/>
      <c r="D486" s="56"/>
      <c r="E486" s="56"/>
      <c r="F486" s="56"/>
      <c r="G486" s="54"/>
      <c r="H486" s="91"/>
      <c r="I486" s="21"/>
      <c r="J486" s="21"/>
      <c r="P486"/>
    </row>
    <row r="487" spans="1:18">
      <c r="A487" s="54"/>
      <c r="B487" s="56"/>
      <c r="C487" s="83"/>
      <c r="D487" s="45"/>
      <c r="E487" s="45"/>
      <c r="F487" s="45"/>
      <c r="G487" s="58"/>
      <c r="H487" s="91"/>
      <c r="I487" s="21"/>
      <c r="J487" s="21"/>
      <c r="P487"/>
    </row>
    <row r="488" spans="1:18">
      <c r="A488" s="54"/>
      <c r="B488" s="79" t="s">
        <v>196</v>
      </c>
      <c r="C488" s="54"/>
      <c r="D488" s="56"/>
      <c r="E488" s="86">
        <f>SUM(E487:E487)</f>
        <v>0</v>
      </c>
      <c r="F488" s="56"/>
      <c r="G488" s="54"/>
      <c r="H488" s="91"/>
      <c r="I488" s="21"/>
      <c r="J488" s="21"/>
      <c r="P488"/>
    </row>
    <row r="489" spans="1:18" ht="14.25">
      <c r="A489" s="54">
        <v>99</v>
      </c>
      <c r="B489" s="90" t="s">
        <v>57</v>
      </c>
      <c r="C489" s="54"/>
      <c r="D489" s="56"/>
      <c r="E489" s="56"/>
      <c r="F489" s="56"/>
      <c r="G489" s="54"/>
      <c r="H489" s="97" t="s">
        <v>264</v>
      </c>
      <c r="I489" s="21"/>
      <c r="J489" s="21"/>
      <c r="P489" s="47"/>
    </row>
    <row r="490" spans="1:18">
      <c r="A490" s="54"/>
      <c r="B490" s="55" t="s">
        <v>195</v>
      </c>
      <c r="C490" s="54"/>
      <c r="D490" s="56"/>
      <c r="E490" s="56"/>
      <c r="F490" s="56"/>
      <c r="G490" s="54"/>
      <c r="H490" s="91"/>
      <c r="I490" s="21"/>
      <c r="J490" s="21"/>
      <c r="N490" s="15"/>
      <c r="P490" s="47"/>
    </row>
    <row r="491" spans="1:18">
      <c r="A491" s="54"/>
      <c r="B491" s="56"/>
      <c r="C491" s="83" t="s">
        <v>423</v>
      </c>
      <c r="D491" s="45" t="s">
        <v>326</v>
      </c>
      <c r="E491" s="45">
        <v>74237.509999999995</v>
      </c>
      <c r="F491" s="45" t="s">
        <v>424</v>
      </c>
      <c r="G491" s="58"/>
      <c r="H491" s="91"/>
      <c r="I491" s="21"/>
      <c r="J491" s="21"/>
      <c r="N491" s="15"/>
      <c r="O491" s="13"/>
      <c r="P491" s="52"/>
    </row>
    <row r="492" spans="1:18">
      <c r="A492" s="54"/>
      <c r="B492" s="56"/>
      <c r="C492" s="83" t="s">
        <v>425</v>
      </c>
      <c r="D492" s="45" t="s">
        <v>326</v>
      </c>
      <c r="E492" s="45">
        <v>12991.26</v>
      </c>
      <c r="F492" s="45" t="s">
        <v>426</v>
      </c>
      <c r="G492" s="58"/>
      <c r="H492" s="91"/>
      <c r="I492" s="21"/>
      <c r="J492" s="21"/>
      <c r="N492" s="15"/>
      <c r="O492" s="13"/>
      <c r="P492" s="52"/>
    </row>
    <row r="493" spans="1:18">
      <c r="A493" s="54"/>
      <c r="B493" s="56" t="s">
        <v>346</v>
      </c>
      <c r="C493" s="103" t="s">
        <v>271</v>
      </c>
      <c r="D493" s="45" t="s">
        <v>326</v>
      </c>
      <c r="E493" s="115">
        <v>1086.73</v>
      </c>
      <c r="F493" s="45" t="s">
        <v>320</v>
      </c>
      <c r="G493" s="103"/>
      <c r="H493" s="91"/>
      <c r="I493" s="21"/>
      <c r="J493" s="21"/>
      <c r="N493" s="15"/>
      <c r="O493" s="13"/>
      <c r="P493" s="52"/>
    </row>
    <row r="494" spans="1:18">
      <c r="A494" s="54"/>
      <c r="B494" s="79" t="s">
        <v>196</v>
      </c>
      <c r="C494" s="54"/>
      <c r="D494" s="56"/>
      <c r="E494" s="86">
        <f>SUM(E491:E493)</f>
        <v>88315.499999999985</v>
      </c>
      <c r="F494" s="56"/>
      <c r="G494" s="54"/>
      <c r="H494" s="91"/>
      <c r="I494" s="21"/>
      <c r="J494" s="21"/>
      <c r="P494" s="47"/>
    </row>
    <row r="495" spans="1:18" ht="14.25">
      <c r="A495" s="54">
        <v>100</v>
      </c>
      <c r="B495" s="90" t="s">
        <v>58</v>
      </c>
      <c r="C495" s="54"/>
      <c r="D495" s="56"/>
      <c r="E495" s="56"/>
      <c r="F495" s="56"/>
      <c r="G495" s="54"/>
      <c r="H495" s="91"/>
      <c r="I495" s="21"/>
      <c r="J495" s="21"/>
      <c r="M495" t="s">
        <v>73</v>
      </c>
      <c r="N495" s="15">
        <f>E19+E23+E27+E31+E44+E48+E52+E56+E63+E67+E71+E83+E87+E97+E105+E109+E113+E117+E121+E125+E129+E133+E138+E142+E146+E150+E154+E158+E162+E166+E173+E177+E182+E186+E195+E199+E203+E207+E211+E215+E228+E239+E243+E249+E253+E257+E261+E265+E269+E273+E277+E282+E287+E291+E295+E299+E303+E307+E311+E315+E324+E328+E332+E336+E340+E344+E353+E357+E360+E366+E371+E375+E379+E383+E387+E391+E395+E399+E403+E407+E411+E415+E419+E423+E427+E431+E435+E439+E444+E448+E452+E456+E460+E464+E472+E480+E484+E488+E494+E498</f>
        <v>1599928.6600000008</v>
      </c>
      <c r="P495" s="47"/>
      <c r="R495">
        <v>100</v>
      </c>
    </row>
    <row r="496" spans="1:18">
      <c r="A496" s="54"/>
      <c r="B496" s="55" t="s">
        <v>195</v>
      </c>
      <c r="C496" s="54"/>
      <c r="D496" s="56"/>
      <c r="E496" s="56"/>
      <c r="F496" s="56"/>
      <c r="G496" s="54"/>
      <c r="H496" s="91"/>
      <c r="I496" s="21"/>
      <c r="J496" s="21"/>
      <c r="N496" s="15"/>
      <c r="O496" s="13"/>
      <c r="P496" s="52"/>
    </row>
    <row r="497" spans="1:18">
      <c r="A497" s="54"/>
      <c r="B497" s="56"/>
      <c r="C497" s="103"/>
      <c r="D497" s="45"/>
      <c r="E497" s="78"/>
      <c r="F497" s="56"/>
      <c r="G497" s="58"/>
      <c r="H497" s="91"/>
      <c r="I497" s="21"/>
      <c r="J497" s="21"/>
      <c r="P497" s="47"/>
    </row>
    <row r="498" spans="1:18">
      <c r="A498" s="54"/>
      <c r="B498" s="79" t="s">
        <v>196</v>
      </c>
      <c r="C498" s="54"/>
      <c r="D498" s="56"/>
      <c r="E498" s="86">
        <f>SUM(E497:E497)</f>
        <v>0</v>
      </c>
      <c r="F498" s="56"/>
      <c r="G498" s="54"/>
      <c r="H498" s="91"/>
      <c r="I498" s="21"/>
      <c r="J498" s="21"/>
      <c r="P498" s="47"/>
    </row>
    <row r="499" spans="1:18" ht="14.25">
      <c r="A499" s="54">
        <v>101</v>
      </c>
      <c r="B499" s="90" t="s">
        <v>59</v>
      </c>
      <c r="C499" s="54"/>
      <c r="D499" s="56"/>
      <c r="E499" s="56"/>
      <c r="F499" s="56"/>
      <c r="G499" s="54"/>
      <c r="H499" s="91"/>
      <c r="I499" s="21"/>
      <c r="J499" s="21"/>
      <c r="P499" s="47"/>
    </row>
    <row r="500" spans="1:18">
      <c r="A500" s="54"/>
      <c r="B500" s="55" t="s">
        <v>195</v>
      </c>
      <c r="C500" s="54"/>
      <c r="D500" s="56"/>
      <c r="E500" s="56"/>
      <c r="F500" s="56"/>
      <c r="G500" s="54"/>
      <c r="H500" s="91"/>
      <c r="I500" s="21"/>
      <c r="J500" s="21"/>
      <c r="P500" s="47"/>
    </row>
    <row r="501" spans="1:18">
      <c r="A501" s="130"/>
      <c r="B501" s="56" t="s">
        <v>277</v>
      </c>
      <c r="C501" s="103" t="s">
        <v>281</v>
      </c>
      <c r="D501" s="56" t="s">
        <v>326</v>
      </c>
      <c r="E501" s="45">
        <v>4871.04</v>
      </c>
      <c r="F501" s="56" t="s">
        <v>345</v>
      </c>
      <c r="G501" s="58"/>
      <c r="H501" s="91"/>
      <c r="I501" s="21"/>
      <c r="J501" s="21"/>
      <c r="P501" s="47"/>
    </row>
    <row r="502" spans="1:18">
      <c r="A502" s="54"/>
      <c r="B502" s="79" t="s">
        <v>196</v>
      </c>
      <c r="C502" s="54"/>
      <c r="D502" s="56"/>
      <c r="E502" s="86">
        <f>SUM(E501:E501)</f>
        <v>4871.04</v>
      </c>
      <c r="F502" s="56"/>
      <c r="G502" s="54"/>
      <c r="H502" s="91"/>
      <c r="I502" s="21"/>
      <c r="J502" s="21"/>
      <c r="P502" s="47"/>
    </row>
    <row r="503" spans="1:18" ht="14.25">
      <c r="A503" s="54">
        <v>102</v>
      </c>
      <c r="B503" s="90" t="s">
        <v>60</v>
      </c>
      <c r="C503" s="54"/>
      <c r="D503" s="56"/>
      <c r="E503" s="56"/>
      <c r="F503" s="56"/>
      <c r="G503" s="54"/>
      <c r="H503" s="91"/>
      <c r="I503" s="21"/>
      <c r="J503" s="21"/>
      <c r="P503" s="47"/>
    </row>
    <row r="504" spans="1:18">
      <c r="A504" s="54"/>
      <c r="B504" s="55" t="s">
        <v>195</v>
      </c>
      <c r="C504" s="54"/>
      <c r="D504" s="56"/>
      <c r="E504" s="56"/>
      <c r="F504" s="56"/>
      <c r="G504" s="54"/>
      <c r="H504" s="91"/>
      <c r="I504" s="21"/>
      <c r="J504" s="21"/>
      <c r="P504" s="47"/>
    </row>
    <row r="505" spans="1:18">
      <c r="A505" s="130"/>
      <c r="B505" s="131"/>
      <c r="C505" s="83"/>
      <c r="D505" s="45"/>
      <c r="E505" s="101"/>
      <c r="F505" s="45"/>
      <c r="G505" s="119"/>
      <c r="H505" s="91"/>
      <c r="I505" s="21"/>
      <c r="J505" s="21"/>
      <c r="P505" s="47"/>
      <c r="Q505" s="13"/>
      <c r="R505" s="14"/>
    </row>
    <row r="506" spans="1:18">
      <c r="A506" s="54"/>
      <c r="B506" s="79" t="s">
        <v>196</v>
      </c>
      <c r="C506" s="54"/>
      <c r="D506" s="56"/>
      <c r="E506" s="86">
        <f>SUM(E505:E505)</f>
        <v>0</v>
      </c>
      <c r="F506" s="56"/>
      <c r="G506" s="54"/>
      <c r="H506" s="91"/>
      <c r="I506" s="21"/>
      <c r="J506" s="21"/>
      <c r="P506" s="47"/>
      <c r="Q506" s="13"/>
      <c r="R506" s="18"/>
    </row>
    <row r="507" spans="1:18" ht="14.25">
      <c r="A507" s="54">
        <v>103</v>
      </c>
      <c r="B507" s="90" t="s">
        <v>61</v>
      </c>
      <c r="C507" s="54"/>
      <c r="D507" s="56"/>
      <c r="E507" s="56"/>
      <c r="F507" s="56"/>
      <c r="G507" s="54"/>
      <c r="H507" s="97" t="s">
        <v>264</v>
      </c>
      <c r="I507" s="21"/>
      <c r="J507" s="21"/>
      <c r="P507" s="47"/>
    </row>
    <row r="508" spans="1:18">
      <c r="A508" s="54"/>
      <c r="B508" s="55" t="s">
        <v>195</v>
      </c>
      <c r="C508" s="54"/>
      <c r="D508" s="56"/>
      <c r="E508" s="56"/>
      <c r="F508" s="56"/>
      <c r="G508" s="54"/>
      <c r="H508" s="91"/>
      <c r="I508" s="21"/>
      <c r="J508" s="21"/>
      <c r="P508" s="47"/>
    </row>
    <row r="509" spans="1:18">
      <c r="A509" s="54"/>
      <c r="B509" s="56" t="s">
        <v>504</v>
      </c>
      <c r="C509" s="103" t="s">
        <v>271</v>
      </c>
      <c r="D509" s="45" t="s">
        <v>326</v>
      </c>
      <c r="E509" s="115">
        <v>1086.73</v>
      </c>
      <c r="F509" s="45" t="s">
        <v>320</v>
      </c>
      <c r="G509" s="103"/>
      <c r="H509" s="91"/>
      <c r="I509" s="21"/>
      <c r="J509" s="21"/>
      <c r="P509" s="47"/>
    </row>
    <row r="510" spans="1:18">
      <c r="A510" s="54"/>
      <c r="B510" s="55" t="s">
        <v>567</v>
      </c>
      <c r="C510" s="103" t="s">
        <v>296</v>
      </c>
      <c r="D510" s="45" t="s">
        <v>326</v>
      </c>
      <c r="E510" s="45">
        <v>835.79</v>
      </c>
      <c r="F510" s="45"/>
      <c r="G510" s="58"/>
      <c r="H510" s="91"/>
      <c r="I510" s="21"/>
      <c r="J510" s="21"/>
      <c r="P510" s="47"/>
    </row>
    <row r="511" spans="1:18">
      <c r="A511" s="54"/>
      <c r="B511" s="55"/>
      <c r="C511" s="103" t="s">
        <v>569</v>
      </c>
      <c r="D511" s="45" t="s">
        <v>326</v>
      </c>
      <c r="E511" s="45">
        <v>14159.87</v>
      </c>
      <c r="F511" s="45" t="s">
        <v>568</v>
      </c>
      <c r="G511" s="58"/>
      <c r="H511" s="91"/>
      <c r="I511" s="21"/>
      <c r="J511" s="21"/>
      <c r="P511" s="47"/>
    </row>
    <row r="512" spans="1:18">
      <c r="A512" s="54"/>
      <c r="B512" s="55"/>
      <c r="C512" s="103" t="s">
        <v>354</v>
      </c>
      <c r="D512" s="45" t="s">
        <v>326</v>
      </c>
      <c r="E512" s="45">
        <v>1424.88</v>
      </c>
      <c r="F512" s="45" t="s">
        <v>320</v>
      </c>
      <c r="G512" s="58"/>
      <c r="H512" s="91"/>
      <c r="I512" s="21"/>
      <c r="J512" s="21"/>
      <c r="P512" s="47"/>
    </row>
    <row r="513" spans="1:16">
      <c r="A513" s="54"/>
      <c r="B513" s="55"/>
      <c r="C513" s="103" t="s">
        <v>276</v>
      </c>
      <c r="D513" s="45" t="s">
        <v>326</v>
      </c>
      <c r="E513" s="45">
        <v>1502.32</v>
      </c>
      <c r="F513" s="45" t="s">
        <v>320</v>
      </c>
      <c r="G513" s="58"/>
      <c r="H513" s="91"/>
      <c r="I513" s="21"/>
      <c r="J513" s="21"/>
      <c r="P513" s="47"/>
    </row>
    <row r="514" spans="1:16">
      <c r="A514" s="54"/>
      <c r="B514" s="55" t="s">
        <v>536</v>
      </c>
      <c r="C514" s="103" t="s">
        <v>276</v>
      </c>
      <c r="D514" s="45" t="s">
        <v>326</v>
      </c>
      <c r="E514" s="45">
        <v>1502.32</v>
      </c>
      <c r="F514" s="45" t="s">
        <v>320</v>
      </c>
      <c r="G514" s="58"/>
      <c r="H514" s="91"/>
      <c r="I514" s="21"/>
      <c r="J514" s="21"/>
      <c r="P514" s="47"/>
    </row>
    <row r="515" spans="1:16">
      <c r="A515" s="54"/>
      <c r="B515" s="79" t="s">
        <v>196</v>
      </c>
      <c r="C515" s="54"/>
      <c r="D515" s="56"/>
      <c r="E515" s="86">
        <f>SUM(E509:E514)</f>
        <v>20511.91</v>
      </c>
      <c r="F515" s="56"/>
      <c r="G515" s="54"/>
      <c r="H515" s="91"/>
      <c r="I515" s="21"/>
      <c r="J515" s="21"/>
      <c r="P515" s="47"/>
    </row>
    <row r="516" spans="1:16" ht="14.25">
      <c r="A516" s="54">
        <v>104</v>
      </c>
      <c r="B516" s="90" t="s">
        <v>62</v>
      </c>
      <c r="C516" s="54"/>
      <c r="D516" s="56"/>
      <c r="E516" s="56"/>
      <c r="F516" s="56"/>
      <c r="G516" s="54"/>
      <c r="H516" s="91"/>
      <c r="I516" s="21"/>
      <c r="J516" s="21"/>
      <c r="P516" s="47"/>
    </row>
    <row r="517" spans="1:16">
      <c r="A517" s="54"/>
      <c r="B517" s="55" t="s">
        <v>195</v>
      </c>
      <c r="C517" s="54"/>
      <c r="D517" s="56"/>
      <c r="E517" s="56"/>
      <c r="F517" s="56"/>
      <c r="G517" s="54"/>
      <c r="H517" s="91"/>
      <c r="I517" s="21"/>
      <c r="J517" s="21"/>
      <c r="P517" s="47"/>
    </row>
    <row r="518" spans="1:16">
      <c r="A518" s="54"/>
      <c r="B518" s="111"/>
      <c r="C518" s="103"/>
      <c r="D518" s="45"/>
      <c r="E518" s="101"/>
      <c r="F518" s="45"/>
      <c r="G518" s="58"/>
      <c r="H518" s="91"/>
      <c r="I518" s="21"/>
      <c r="J518" s="21"/>
      <c r="P518" s="47"/>
    </row>
    <row r="519" spans="1:16">
      <c r="A519" s="54"/>
      <c r="B519" s="79" t="s">
        <v>196</v>
      </c>
      <c r="C519" s="54"/>
      <c r="D519" s="56"/>
      <c r="E519" s="86">
        <f>SUM(E518:E518)</f>
        <v>0</v>
      </c>
      <c r="F519" s="56"/>
      <c r="G519" s="54"/>
      <c r="H519" s="91"/>
      <c r="I519" s="21"/>
      <c r="J519" s="21"/>
      <c r="P519" s="47"/>
    </row>
    <row r="520" spans="1:16" ht="14.25">
      <c r="A520" s="54">
        <v>105</v>
      </c>
      <c r="B520" s="90" t="s">
        <v>63</v>
      </c>
      <c r="C520" s="54"/>
      <c r="D520" s="56"/>
      <c r="E520" s="56"/>
      <c r="F520" s="56"/>
      <c r="G520" s="54"/>
      <c r="H520" s="91"/>
      <c r="I520" s="21"/>
      <c r="J520" s="21"/>
      <c r="N520" s="39"/>
      <c r="O520" s="23"/>
      <c r="P520" s="47"/>
    </row>
    <row r="521" spans="1:16">
      <c r="A521" s="54"/>
      <c r="B521" s="55" t="s">
        <v>195</v>
      </c>
      <c r="C521" s="54"/>
      <c r="D521" s="56"/>
      <c r="E521" s="56"/>
      <c r="F521" s="56"/>
      <c r="G521" s="54"/>
      <c r="H521" s="91"/>
      <c r="I521" s="21"/>
      <c r="J521" s="21"/>
      <c r="N521" s="39"/>
      <c r="O521" s="23"/>
      <c r="P521" s="47"/>
    </row>
    <row r="522" spans="1:16">
      <c r="A522" s="54"/>
      <c r="B522" s="56"/>
      <c r="C522" s="103"/>
      <c r="D522" s="45"/>
      <c r="E522" s="56"/>
      <c r="F522" s="56"/>
      <c r="G522" s="58"/>
      <c r="H522" s="91"/>
      <c r="I522" s="21"/>
      <c r="J522" s="21"/>
      <c r="N522" s="39"/>
      <c r="O522" s="23"/>
      <c r="P522" s="47"/>
    </row>
    <row r="523" spans="1:16">
      <c r="A523" s="54"/>
      <c r="B523" s="79" t="s">
        <v>196</v>
      </c>
      <c r="C523" s="54"/>
      <c r="D523" s="56"/>
      <c r="E523" s="86">
        <f>SUM(E522:E522)</f>
        <v>0</v>
      </c>
      <c r="F523" s="56"/>
      <c r="G523" s="54"/>
      <c r="H523" s="91"/>
      <c r="I523" s="21"/>
      <c r="J523" s="21"/>
      <c r="M523" t="s">
        <v>261</v>
      </c>
      <c r="P523" s="47"/>
    </row>
    <row r="524" spans="1:16" ht="14.25">
      <c r="A524" s="54">
        <v>106</v>
      </c>
      <c r="B524" s="90" t="s">
        <v>64</v>
      </c>
      <c r="C524" s="54"/>
      <c r="D524" s="56"/>
      <c r="E524" s="56"/>
      <c r="F524" s="56"/>
      <c r="G524" s="54"/>
      <c r="H524" s="91"/>
      <c r="I524" s="21"/>
      <c r="J524" s="21"/>
      <c r="L524" s="6"/>
      <c r="M524" s="6"/>
      <c r="N524" s="6"/>
      <c r="O524" s="6"/>
      <c r="P524" s="52"/>
    </row>
    <row r="525" spans="1:16">
      <c r="A525" s="54"/>
      <c r="B525" s="55" t="s">
        <v>195</v>
      </c>
      <c r="C525" s="54"/>
      <c r="D525" s="56"/>
      <c r="E525" s="56"/>
      <c r="F525" s="56"/>
      <c r="G525" s="54"/>
      <c r="H525" s="91"/>
      <c r="I525" s="21"/>
      <c r="J525" s="21"/>
      <c r="L525" s="6"/>
      <c r="M525" s="6"/>
      <c r="N525" s="6"/>
      <c r="O525" s="6"/>
      <c r="P525" s="52"/>
    </row>
    <row r="526" spans="1:16">
      <c r="A526" s="54"/>
      <c r="B526" s="56" t="s">
        <v>294</v>
      </c>
      <c r="C526" s="103" t="s">
        <v>662</v>
      </c>
      <c r="D526" s="45" t="s">
        <v>326</v>
      </c>
      <c r="E526" s="56">
        <f>588.21+1692</f>
        <v>2280.21</v>
      </c>
      <c r="F526" s="56" t="s">
        <v>377</v>
      </c>
      <c r="G526" s="104"/>
      <c r="H526" s="91"/>
      <c r="I526" s="21"/>
      <c r="J526" s="21"/>
      <c r="L526" s="6"/>
      <c r="M526" s="6"/>
      <c r="N526" s="6"/>
      <c r="O526" s="6"/>
      <c r="P526" s="52"/>
    </row>
    <row r="527" spans="1:16">
      <c r="A527" s="54"/>
      <c r="B527" s="79" t="s">
        <v>196</v>
      </c>
      <c r="C527" s="54"/>
      <c r="D527" s="56"/>
      <c r="E527" s="86">
        <f>SUM(E526:E526)</f>
        <v>2280.21</v>
      </c>
      <c r="F527" s="56"/>
      <c r="G527" s="54"/>
      <c r="H527" s="91"/>
      <c r="I527" s="21"/>
      <c r="J527" s="21"/>
      <c r="P527" s="47"/>
    </row>
    <row r="528" spans="1:16" ht="14.25">
      <c r="A528" s="54">
        <v>107</v>
      </c>
      <c r="B528" s="90" t="s">
        <v>65</v>
      </c>
      <c r="C528" s="54"/>
      <c r="D528" s="56"/>
      <c r="E528" s="56"/>
      <c r="F528" s="56"/>
      <c r="G528" s="54"/>
      <c r="H528" s="91"/>
      <c r="I528" s="21"/>
      <c r="J528" s="21"/>
      <c r="M528" s="13"/>
      <c r="N528" s="13"/>
      <c r="O528" s="18"/>
      <c r="P528" s="51"/>
    </row>
    <row r="529" spans="1:18">
      <c r="A529" s="54"/>
      <c r="B529" s="55" t="s">
        <v>195</v>
      </c>
      <c r="C529" s="54"/>
      <c r="D529" s="56"/>
      <c r="E529" s="56"/>
      <c r="F529" s="56"/>
      <c r="G529" s="54"/>
      <c r="H529" s="91"/>
      <c r="I529" s="21"/>
      <c r="J529" s="21"/>
      <c r="L529" s="66"/>
      <c r="M529" s="13"/>
      <c r="N529" s="6"/>
      <c r="O529" s="6"/>
      <c r="P529" s="52"/>
    </row>
    <row r="530" spans="1:18">
      <c r="A530" s="54"/>
      <c r="B530" s="55" t="s">
        <v>447</v>
      </c>
      <c r="C530" s="103" t="s">
        <v>541</v>
      </c>
      <c r="D530" s="45" t="s">
        <v>326</v>
      </c>
      <c r="E530" s="115">
        <f>1029.9+874.15+5030.34+1164.29</f>
        <v>8098.68</v>
      </c>
      <c r="F530" s="45" t="s">
        <v>371</v>
      </c>
      <c r="G530" s="103"/>
      <c r="H530" s="91"/>
      <c r="I530" s="21"/>
      <c r="J530" s="21"/>
      <c r="L530" s="66"/>
      <c r="M530" s="13"/>
      <c r="N530" s="6"/>
      <c r="O530" s="6"/>
      <c r="P530" s="52"/>
    </row>
    <row r="531" spans="1:18">
      <c r="A531" s="54"/>
      <c r="B531" s="55"/>
      <c r="C531" s="103" t="s">
        <v>364</v>
      </c>
      <c r="D531" s="45" t="s">
        <v>326</v>
      </c>
      <c r="E531" s="115">
        <v>3500</v>
      </c>
      <c r="F531" s="45" t="s">
        <v>367</v>
      </c>
      <c r="G531" s="103"/>
      <c r="H531" s="91"/>
      <c r="I531" s="21"/>
      <c r="J531" s="21"/>
      <c r="L531" s="66"/>
      <c r="M531" s="13"/>
      <c r="N531" s="6"/>
      <c r="O531" s="6"/>
      <c r="P531" s="52"/>
    </row>
    <row r="532" spans="1:18">
      <c r="A532" s="54"/>
      <c r="B532" s="79" t="s">
        <v>196</v>
      </c>
      <c r="C532" s="54"/>
      <c r="D532" s="56"/>
      <c r="E532" s="86">
        <f>SUM(E530:E531)</f>
        <v>11598.68</v>
      </c>
      <c r="F532" s="56"/>
      <c r="G532" s="54"/>
      <c r="H532" s="91"/>
      <c r="I532" s="21"/>
      <c r="J532" s="21"/>
      <c r="M532" s="6"/>
      <c r="N532" s="6"/>
      <c r="O532" s="6"/>
      <c r="P532" s="52"/>
    </row>
    <row r="533" spans="1:18" ht="14.25">
      <c r="A533" s="54">
        <v>108</v>
      </c>
      <c r="B533" s="90" t="s">
        <v>66</v>
      </c>
      <c r="C533" s="54"/>
      <c r="D533" s="56"/>
      <c r="E533" s="56"/>
      <c r="F533" s="56"/>
      <c r="G533" s="54"/>
      <c r="H533" s="97" t="s">
        <v>264</v>
      </c>
      <c r="I533" s="21"/>
      <c r="J533" s="21"/>
      <c r="O533" s="14"/>
      <c r="P533" s="52"/>
    </row>
    <row r="534" spans="1:18">
      <c r="A534" s="54"/>
      <c r="B534" s="55" t="s">
        <v>195</v>
      </c>
      <c r="C534" s="54"/>
      <c r="D534" s="56"/>
      <c r="E534" s="56"/>
      <c r="F534" s="56"/>
      <c r="G534" s="54"/>
      <c r="H534" s="91"/>
      <c r="I534" s="21"/>
      <c r="J534" s="21"/>
      <c r="O534" s="13"/>
      <c r="P534" s="52"/>
    </row>
    <row r="535" spans="1:18">
      <c r="A535" s="54"/>
      <c r="B535" s="56"/>
      <c r="C535" s="103"/>
      <c r="D535" s="45"/>
      <c r="E535" s="56"/>
      <c r="F535" s="56"/>
      <c r="G535" s="119"/>
      <c r="H535" s="91"/>
      <c r="I535" s="21"/>
      <c r="J535" s="21"/>
      <c r="O535" s="13"/>
      <c r="P535" s="52"/>
    </row>
    <row r="536" spans="1:18">
      <c r="A536" s="54"/>
      <c r="B536" s="79" t="s">
        <v>196</v>
      </c>
      <c r="C536" s="54"/>
      <c r="D536" s="56"/>
      <c r="E536" s="86">
        <f>SUM(E535:E535)</f>
        <v>0</v>
      </c>
      <c r="F536" s="56"/>
      <c r="G536" s="54"/>
      <c r="H536" s="91"/>
      <c r="I536" s="21"/>
      <c r="J536" s="21"/>
      <c r="P536" s="47"/>
      <c r="Q536" s="13"/>
      <c r="R536" s="16"/>
    </row>
    <row r="537" spans="1:18" ht="14.25">
      <c r="A537" s="54">
        <v>109</v>
      </c>
      <c r="B537" s="90" t="s">
        <v>67</v>
      </c>
      <c r="C537" s="54"/>
      <c r="D537" s="56"/>
      <c r="E537" s="56"/>
      <c r="F537" s="56"/>
      <c r="G537" s="54"/>
      <c r="H537" s="97" t="s">
        <v>264</v>
      </c>
      <c r="I537" s="21"/>
      <c r="J537" s="21"/>
      <c r="K537" s="6"/>
      <c r="L537" s="13"/>
      <c r="P537"/>
    </row>
    <row r="538" spans="1:18">
      <c r="A538" s="54"/>
      <c r="B538" s="55" t="s">
        <v>195</v>
      </c>
      <c r="C538" s="54"/>
      <c r="D538" s="56"/>
      <c r="E538" s="56"/>
      <c r="F538" s="56"/>
      <c r="G538" s="54"/>
      <c r="H538" s="91"/>
      <c r="I538" s="21"/>
      <c r="J538" s="21"/>
      <c r="K538" s="6"/>
      <c r="L538" s="13"/>
      <c r="P538"/>
    </row>
    <row r="539" spans="1:18">
      <c r="A539" s="54"/>
      <c r="B539" s="56" t="s">
        <v>575</v>
      </c>
      <c r="C539" s="53" t="s">
        <v>665</v>
      </c>
      <c r="D539" s="56" t="s">
        <v>326</v>
      </c>
      <c r="E539" s="56">
        <v>2005.81</v>
      </c>
      <c r="F539" s="56" t="s">
        <v>366</v>
      </c>
      <c r="G539" s="119"/>
      <c r="H539" s="91"/>
      <c r="I539" s="21"/>
      <c r="J539" s="21"/>
      <c r="K539" s="6"/>
      <c r="L539" s="13"/>
      <c r="P539"/>
    </row>
    <row r="540" spans="1:18">
      <c r="A540" s="54"/>
      <c r="B540" s="79" t="s">
        <v>196</v>
      </c>
      <c r="C540" s="54"/>
      <c r="D540" s="56"/>
      <c r="E540" s="86">
        <f>SUM(E539:E539)</f>
        <v>2005.81</v>
      </c>
      <c r="F540" s="56"/>
      <c r="G540" s="54"/>
      <c r="H540" s="91"/>
      <c r="I540" s="21"/>
      <c r="J540" s="21"/>
      <c r="P540"/>
    </row>
    <row r="541" spans="1:18" ht="14.25">
      <c r="A541" s="54">
        <v>110</v>
      </c>
      <c r="B541" s="90" t="s">
        <v>68</v>
      </c>
      <c r="C541" s="54"/>
      <c r="D541" s="56"/>
      <c r="E541" s="56"/>
      <c r="F541" s="56"/>
      <c r="G541" s="54"/>
      <c r="H541" s="91"/>
      <c r="I541" s="60"/>
      <c r="J541" s="61"/>
      <c r="K541" s="61"/>
      <c r="L541" s="62"/>
      <c r="M541" s="62"/>
      <c r="N541" s="62"/>
      <c r="O541" s="63"/>
      <c r="P541" s="64"/>
    </row>
    <row r="542" spans="1:18">
      <c r="A542" s="54"/>
      <c r="B542" s="55" t="s">
        <v>195</v>
      </c>
      <c r="C542" s="54"/>
      <c r="D542" s="56"/>
      <c r="E542" s="56"/>
      <c r="F542" s="56"/>
      <c r="G542" s="54"/>
      <c r="H542" s="91"/>
      <c r="I542" s="60"/>
      <c r="J542" s="61"/>
      <c r="K542" s="61"/>
      <c r="L542" s="62"/>
      <c r="M542" s="62"/>
      <c r="N542" s="62"/>
      <c r="O542" s="63"/>
      <c r="P542" s="64"/>
    </row>
    <row r="543" spans="1:18">
      <c r="A543" s="54"/>
      <c r="B543" s="55"/>
      <c r="C543" s="103" t="s">
        <v>517</v>
      </c>
      <c r="D543" s="45" t="s">
        <v>326</v>
      </c>
      <c r="E543" s="45">
        <f>11678.27+2017+1164.29</f>
        <v>14859.560000000001</v>
      </c>
      <c r="F543" s="45" t="s">
        <v>518</v>
      </c>
      <c r="G543" s="58"/>
      <c r="H543" s="91"/>
      <c r="I543" s="23"/>
      <c r="J543" s="21"/>
      <c r="P543" s="47"/>
    </row>
    <row r="544" spans="1:18">
      <c r="A544" s="54"/>
      <c r="B544" s="79" t="s">
        <v>196</v>
      </c>
      <c r="C544" s="54"/>
      <c r="D544" s="56"/>
      <c r="E544" s="86">
        <f>SUM(E543:E543)</f>
        <v>14859.560000000001</v>
      </c>
      <c r="F544" s="56"/>
      <c r="G544" s="54"/>
      <c r="H544" s="91"/>
      <c r="I544" s="25"/>
      <c r="J544" s="21"/>
      <c r="P544" s="47"/>
    </row>
    <row r="545" spans="1:16" ht="14.25">
      <c r="A545" s="54">
        <v>111</v>
      </c>
      <c r="B545" s="90" t="s">
        <v>220</v>
      </c>
      <c r="C545" s="54"/>
      <c r="D545" s="56"/>
      <c r="E545" s="56"/>
      <c r="F545" s="56"/>
      <c r="G545" s="54"/>
      <c r="H545" s="91"/>
      <c r="I545" s="21"/>
      <c r="J545" s="21"/>
      <c r="P545" s="47"/>
    </row>
    <row r="546" spans="1:16">
      <c r="A546" s="54"/>
      <c r="B546" s="55" t="s">
        <v>195</v>
      </c>
      <c r="C546" s="54"/>
      <c r="D546" s="56"/>
      <c r="E546" s="56"/>
      <c r="F546" s="56"/>
      <c r="G546" s="54"/>
      <c r="H546" s="91"/>
      <c r="I546" s="21"/>
      <c r="J546" s="21"/>
      <c r="P546" s="47"/>
    </row>
    <row r="547" spans="1:16">
      <c r="A547" s="54"/>
      <c r="B547" s="56"/>
      <c r="C547" s="103"/>
      <c r="D547" s="45"/>
      <c r="E547" s="45"/>
      <c r="F547" s="45"/>
      <c r="G547" s="119"/>
      <c r="H547" s="91"/>
      <c r="I547" s="21"/>
      <c r="J547" s="21"/>
      <c r="P547"/>
    </row>
    <row r="548" spans="1:16">
      <c r="A548" s="54"/>
      <c r="B548" s="79" t="s">
        <v>196</v>
      </c>
      <c r="C548" s="54"/>
      <c r="D548" s="56"/>
      <c r="E548" s="86">
        <f>SUM(E547:E547)</f>
        <v>0</v>
      </c>
      <c r="F548" s="56"/>
      <c r="G548" s="54"/>
      <c r="H548" s="91"/>
      <c r="I548" s="21"/>
      <c r="J548" s="21"/>
      <c r="P548"/>
    </row>
    <row r="549" spans="1:16" ht="14.25">
      <c r="A549" s="54">
        <v>112</v>
      </c>
      <c r="B549" s="90" t="s">
        <v>221</v>
      </c>
      <c r="C549" s="54"/>
      <c r="D549" s="56"/>
      <c r="E549" s="56"/>
      <c r="F549" s="56"/>
      <c r="G549" s="54"/>
      <c r="H549" s="97" t="s">
        <v>264</v>
      </c>
      <c r="I549" s="21"/>
      <c r="J549" s="21"/>
      <c r="P549" s="47"/>
    </row>
    <row r="550" spans="1:16">
      <c r="A550" s="54"/>
      <c r="B550" s="55" t="s">
        <v>195</v>
      </c>
      <c r="C550" s="54"/>
      <c r="D550" s="56"/>
      <c r="E550" s="56"/>
      <c r="F550" s="56"/>
      <c r="G550" s="54"/>
      <c r="H550" s="91"/>
      <c r="I550" s="21"/>
      <c r="J550" s="21"/>
      <c r="P550" s="47"/>
    </row>
    <row r="551" spans="1:16">
      <c r="A551" s="54"/>
      <c r="B551" s="56"/>
      <c r="C551" s="103"/>
      <c r="D551" s="45"/>
      <c r="E551" s="45"/>
      <c r="F551" s="45"/>
      <c r="G551" s="58"/>
      <c r="H551" s="91"/>
      <c r="I551" s="21"/>
      <c r="J551" s="21"/>
      <c r="P551" s="47"/>
    </row>
    <row r="552" spans="1:16">
      <c r="A552" s="54"/>
      <c r="B552" s="79" t="s">
        <v>196</v>
      </c>
      <c r="C552" s="54"/>
      <c r="D552" s="56"/>
      <c r="E552" s="86">
        <f>SUM(E551:E551)</f>
        <v>0</v>
      </c>
      <c r="F552" s="56"/>
      <c r="G552" s="54"/>
      <c r="H552" s="91"/>
      <c r="I552" s="21"/>
      <c r="J552" s="21"/>
      <c r="K552" s="6"/>
      <c r="P552" s="47"/>
    </row>
    <row r="553" spans="1:16" ht="14.25">
      <c r="A553" s="54">
        <v>113</v>
      </c>
      <c r="B553" s="90" t="s">
        <v>222</v>
      </c>
      <c r="C553" s="54"/>
      <c r="D553" s="56"/>
      <c r="E553" s="56"/>
      <c r="F553" s="56"/>
      <c r="G553" s="54"/>
      <c r="H553" s="91"/>
      <c r="I553" s="21"/>
      <c r="J553" s="21"/>
      <c r="P553" s="47"/>
    </row>
    <row r="554" spans="1:16">
      <c r="A554" s="54"/>
      <c r="B554" s="55" t="s">
        <v>195</v>
      </c>
      <c r="C554" s="54"/>
      <c r="D554" s="56"/>
      <c r="E554" s="56"/>
      <c r="F554" s="56"/>
      <c r="G554" s="54"/>
      <c r="H554" s="91"/>
      <c r="I554" s="21"/>
      <c r="J554" s="21"/>
      <c r="P554" s="47"/>
    </row>
    <row r="555" spans="1:16">
      <c r="A555" s="54"/>
      <c r="B555" s="56" t="s">
        <v>293</v>
      </c>
      <c r="C555" s="53" t="s">
        <v>390</v>
      </c>
      <c r="D555" s="56" t="s">
        <v>326</v>
      </c>
      <c r="E555" s="56">
        <v>36968.33</v>
      </c>
      <c r="F555" s="56" t="s">
        <v>389</v>
      </c>
      <c r="G555" s="104"/>
      <c r="H555" s="91"/>
      <c r="I555" s="21"/>
      <c r="J555" s="21"/>
      <c r="P555" s="47"/>
    </row>
    <row r="556" spans="1:16">
      <c r="A556" s="54"/>
      <c r="B556" s="56"/>
      <c r="C556" s="53" t="s">
        <v>364</v>
      </c>
      <c r="D556" s="56" t="s">
        <v>326</v>
      </c>
      <c r="E556" s="56">
        <v>38500</v>
      </c>
      <c r="F556" s="56" t="s">
        <v>391</v>
      </c>
      <c r="G556" s="104"/>
      <c r="H556" s="91"/>
      <c r="I556" s="21"/>
      <c r="J556" s="21"/>
      <c r="P556" s="47"/>
    </row>
    <row r="557" spans="1:16">
      <c r="A557" s="54"/>
      <c r="B557" s="56"/>
      <c r="C557" s="53" t="s">
        <v>530</v>
      </c>
      <c r="D557" s="56" t="s">
        <v>326</v>
      </c>
      <c r="E557" s="56">
        <v>4587.05</v>
      </c>
      <c r="F557" s="56" t="s">
        <v>320</v>
      </c>
      <c r="G557" s="104"/>
      <c r="H557" s="91"/>
      <c r="I557" s="21"/>
      <c r="J557" s="21"/>
      <c r="P557" s="47"/>
    </row>
    <row r="558" spans="1:16">
      <c r="A558" s="54"/>
      <c r="B558" s="79" t="s">
        <v>196</v>
      </c>
      <c r="C558" s="54"/>
      <c r="D558" s="56"/>
      <c r="E558" s="86">
        <f>SUM(E555:E557)</f>
        <v>80055.38</v>
      </c>
      <c r="F558" s="56"/>
      <c r="G558" s="54"/>
      <c r="H558" s="91"/>
      <c r="I558" s="21"/>
      <c r="J558" s="21"/>
      <c r="M558" s="6"/>
      <c r="N558" s="13"/>
      <c r="P558" s="47"/>
    </row>
    <row r="559" spans="1:16" ht="14.25">
      <c r="A559" s="54">
        <v>114</v>
      </c>
      <c r="B559" s="90" t="s">
        <v>223</v>
      </c>
      <c r="C559" s="54"/>
      <c r="D559" s="56"/>
      <c r="E559" s="56"/>
      <c r="F559" s="56"/>
      <c r="G559" s="54"/>
      <c r="H559" s="97" t="s">
        <v>264</v>
      </c>
      <c r="I559" s="21"/>
      <c r="J559" s="21"/>
      <c r="N559" s="25"/>
      <c r="P559" s="47"/>
    </row>
    <row r="560" spans="1:16">
      <c r="A560" s="54"/>
      <c r="B560" s="55" t="s">
        <v>195</v>
      </c>
      <c r="C560" s="54"/>
      <c r="D560" s="56"/>
      <c r="E560" s="56"/>
      <c r="F560" s="56"/>
      <c r="G560" s="54"/>
      <c r="H560" s="91"/>
      <c r="I560" s="21"/>
      <c r="J560" s="21"/>
      <c r="P560" s="47"/>
    </row>
    <row r="561" spans="1:16">
      <c r="A561" s="54"/>
      <c r="B561" s="56" t="s">
        <v>460</v>
      </c>
      <c r="C561" s="103" t="s">
        <v>461</v>
      </c>
      <c r="D561" s="45" t="s">
        <v>326</v>
      </c>
      <c r="E561" s="115">
        <f>1502.32+1145.88</f>
        <v>2648.2</v>
      </c>
      <c r="F561" s="45" t="s">
        <v>320</v>
      </c>
      <c r="G561" s="103"/>
      <c r="H561" s="91"/>
      <c r="I561" s="21"/>
      <c r="J561" s="21"/>
      <c r="P561" s="47"/>
    </row>
    <row r="562" spans="1:16">
      <c r="A562" s="54"/>
      <c r="B562" s="55"/>
      <c r="C562" s="103" t="s">
        <v>519</v>
      </c>
      <c r="D562" s="45" t="s">
        <v>326</v>
      </c>
      <c r="E562" s="45">
        <f>5839.31+3025.24+1113.55+1164.29</f>
        <v>11142.39</v>
      </c>
      <c r="F562" s="45" t="s">
        <v>315</v>
      </c>
      <c r="G562" s="58"/>
      <c r="H562" s="91"/>
      <c r="I562" s="21"/>
      <c r="J562" s="21"/>
      <c r="P562" s="47"/>
    </row>
    <row r="563" spans="1:16">
      <c r="A563" s="54"/>
      <c r="B563" s="55" t="s">
        <v>348</v>
      </c>
      <c r="C563" s="103" t="s">
        <v>545</v>
      </c>
      <c r="D563" s="45" t="s">
        <v>326</v>
      </c>
      <c r="E563" s="45">
        <f>601.89+194.47+5030.34+1164.29</f>
        <v>6990.99</v>
      </c>
      <c r="F563" s="45" t="s">
        <v>371</v>
      </c>
      <c r="G563" s="58"/>
      <c r="H563" s="91"/>
      <c r="I563" s="21"/>
      <c r="J563" s="21"/>
      <c r="P563" s="47"/>
    </row>
    <row r="564" spans="1:16">
      <c r="A564" s="54"/>
      <c r="B564" s="55"/>
      <c r="C564" s="103" t="s">
        <v>364</v>
      </c>
      <c r="D564" s="45" t="s">
        <v>326</v>
      </c>
      <c r="E564" s="45">
        <v>3500</v>
      </c>
      <c r="F564" s="45" t="s">
        <v>367</v>
      </c>
      <c r="G564" s="58"/>
      <c r="H564" s="91"/>
      <c r="I564" s="21"/>
      <c r="J564" s="21"/>
      <c r="P564" s="47"/>
    </row>
    <row r="565" spans="1:16">
      <c r="A565" s="54"/>
      <c r="B565" s="79" t="s">
        <v>196</v>
      </c>
      <c r="C565" s="54"/>
      <c r="D565" s="56"/>
      <c r="E565" s="86">
        <f>SUM(E561:E564)</f>
        <v>24281.58</v>
      </c>
      <c r="F565" s="56"/>
      <c r="G565" s="54"/>
      <c r="H565" s="91"/>
      <c r="I565" s="21"/>
      <c r="J565" s="21"/>
      <c r="P565" s="47"/>
    </row>
    <row r="566" spans="1:16" ht="13.5" customHeight="1">
      <c r="A566" s="54">
        <v>115</v>
      </c>
      <c r="B566" s="90" t="s">
        <v>224</v>
      </c>
      <c r="C566" s="54"/>
      <c r="D566" s="56"/>
      <c r="E566" s="56"/>
      <c r="F566" s="56"/>
      <c r="G566" s="54"/>
      <c r="H566" s="97" t="s">
        <v>264</v>
      </c>
      <c r="I566" s="21"/>
      <c r="J566" s="21"/>
      <c r="P566"/>
    </row>
    <row r="567" spans="1:16">
      <c r="A567" s="54"/>
      <c r="B567" s="55" t="s">
        <v>195</v>
      </c>
      <c r="C567" s="54"/>
      <c r="D567" s="56"/>
      <c r="E567" s="56"/>
      <c r="F567" s="56"/>
      <c r="G567" s="54"/>
      <c r="H567" s="91"/>
      <c r="I567" s="21"/>
      <c r="J567" s="21"/>
      <c r="P567"/>
    </row>
    <row r="568" spans="1:16">
      <c r="A568" s="54"/>
      <c r="B568" s="56"/>
      <c r="C568" s="103"/>
      <c r="D568" s="45"/>
      <c r="E568" s="56"/>
      <c r="F568" s="56"/>
      <c r="G568" s="104"/>
      <c r="H568" s="91"/>
      <c r="I568" s="21"/>
      <c r="J568" s="21"/>
      <c r="P568"/>
    </row>
    <row r="569" spans="1:16">
      <c r="A569" s="54"/>
      <c r="B569" s="79" t="s">
        <v>196</v>
      </c>
      <c r="C569" s="102"/>
      <c r="D569" s="62"/>
      <c r="E569" s="86">
        <f>SUM(E568:E568)</f>
        <v>0</v>
      </c>
      <c r="F569" s="21"/>
      <c r="G569" s="54"/>
      <c r="H569" s="91"/>
      <c r="I569" s="21"/>
      <c r="J569" s="21"/>
      <c r="N569" s="6"/>
      <c r="O569" s="6"/>
      <c r="P569" s="52"/>
    </row>
    <row r="570" spans="1:16" ht="14.25">
      <c r="A570" s="54">
        <v>116</v>
      </c>
      <c r="B570" s="90" t="s">
        <v>225</v>
      </c>
      <c r="C570" s="54"/>
      <c r="D570" s="56"/>
      <c r="E570" s="56"/>
      <c r="F570" s="56"/>
      <c r="G570" s="54"/>
      <c r="H570" s="91"/>
      <c r="I570" s="21"/>
      <c r="J570" s="21"/>
      <c r="P570"/>
    </row>
    <row r="571" spans="1:16">
      <c r="A571" s="54"/>
      <c r="B571" s="55" t="s">
        <v>195</v>
      </c>
      <c r="C571" s="54"/>
      <c r="D571" s="56"/>
      <c r="E571" s="56"/>
      <c r="F571" s="56"/>
      <c r="G571" s="54"/>
      <c r="H571" s="91"/>
      <c r="I571" s="21"/>
      <c r="J571" s="21"/>
      <c r="P571"/>
    </row>
    <row r="572" spans="1:16">
      <c r="A572" s="54"/>
      <c r="B572" s="53"/>
      <c r="C572" s="53"/>
      <c r="D572" s="56"/>
      <c r="E572" s="56"/>
      <c r="F572" s="56"/>
      <c r="G572" s="58"/>
      <c r="H572" s="91"/>
      <c r="I572" s="21"/>
      <c r="J572" s="21"/>
      <c r="P572"/>
    </row>
    <row r="573" spans="1:16">
      <c r="A573" s="54"/>
      <c r="B573" s="79" t="s">
        <v>196</v>
      </c>
      <c r="C573" s="54"/>
      <c r="D573" s="56"/>
      <c r="E573" s="86">
        <f>SUM(E572:E572)</f>
        <v>0</v>
      </c>
      <c r="F573" s="56"/>
      <c r="G573" s="54"/>
      <c r="H573" s="91"/>
      <c r="I573" s="21"/>
      <c r="J573" s="21"/>
      <c r="P573"/>
    </row>
    <row r="574" spans="1:16" ht="14.25">
      <c r="A574" s="54">
        <v>117</v>
      </c>
      <c r="B574" s="90" t="s">
        <v>226</v>
      </c>
      <c r="C574" s="54"/>
      <c r="D574" s="56"/>
      <c r="E574" s="56"/>
      <c r="F574" s="56"/>
      <c r="G574" s="54"/>
      <c r="H574" s="91"/>
      <c r="I574" s="21"/>
      <c r="J574" s="21"/>
      <c r="P574"/>
    </row>
    <row r="575" spans="1:16">
      <c r="A575" s="54"/>
      <c r="B575" s="55" t="s">
        <v>195</v>
      </c>
      <c r="C575" s="54"/>
      <c r="D575" s="56"/>
      <c r="E575" s="56"/>
      <c r="F575" s="56"/>
      <c r="G575" s="54"/>
      <c r="H575" s="91"/>
      <c r="I575" s="21"/>
      <c r="J575" s="21"/>
      <c r="P575"/>
    </row>
    <row r="576" spans="1:16">
      <c r="A576" s="54"/>
      <c r="B576" s="56"/>
      <c r="C576" s="53"/>
      <c r="D576" s="56"/>
      <c r="E576" s="56"/>
      <c r="F576" s="56"/>
      <c r="G576" s="58"/>
      <c r="H576" s="91"/>
      <c r="I576" s="21"/>
      <c r="J576" s="21"/>
      <c r="P576"/>
    </row>
    <row r="577" spans="1:16">
      <c r="A577" s="54"/>
      <c r="B577" s="79" t="s">
        <v>196</v>
      </c>
      <c r="C577" s="54"/>
      <c r="D577" s="56"/>
      <c r="E577" s="86">
        <f>SUM(E576:E576)</f>
        <v>0</v>
      </c>
      <c r="F577" s="56"/>
      <c r="G577" s="54"/>
      <c r="H577" s="91"/>
      <c r="I577" s="21"/>
      <c r="J577" s="21"/>
      <c r="P577"/>
    </row>
    <row r="578" spans="1:16" ht="14.25">
      <c r="A578" s="54">
        <v>118</v>
      </c>
      <c r="B578" s="90" t="s">
        <v>227</v>
      </c>
      <c r="C578" s="54"/>
      <c r="D578" s="56"/>
      <c r="E578" s="56"/>
      <c r="F578" s="56"/>
      <c r="G578" s="54"/>
      <c r="H578" s="91"/>
      <c r="I578" s="21"/>
      <c r="J578" s="21"/>
      <c r="P578"/>
    </row>
    <row r="579" spans="1:16">
      <c r="A579" s="54"/>
      <c r="B579" s="55" t="s">
        <v>195</v>
      </c>
      <c r="C579" s="54"/>
      <c r="D579" s="56"/>
      <c r="E579" s="56"/>
      <c r="F579" s="56"/>
      <c r="G579" s="54"/>
      <c r="H579" s="91"/>
      <c r="I579" s="21"/>
      <c r="J579" s="21"/>
      <c r="P579"/>
    </row>
    <row r="580" spans="1:16">
      <c r="A580" s="54"/>
      <c r="B580" s="53"/>
      <c r="C580" s="53"/>
      <c r="D580" s="56"/>
      <c r="E580" s="56"/>
      <c r="F580" s="56"/>
      <c r="G580" s="58"/>
      <c r="H580" s="91"/>
      <c r="I580" s="21"/>
      <c r="J580" s="21"/>
      <c r="P580"/>
    </row>
    <row r="581" spans="1:16">
      <c r="A581" s="54"/>
      <c r="B581" s="79" t="s">
        <v>196</v>
      </c>
      <c r="C581" s="54"/>
      <c r="D581" s="56"/>
      <c r="E581" s="86">
        <f>SUM(E580:E580)</f>
        <v>0</v>
      </c>
      <c r="F581" s="56"/>
      <c r="G581" s="54"/>
      <c r="H581" s="91"/>
      <c r="I581" s="21"/>
      <c r="J581" s="21"/>
      <c r="P581"/>
    </row>
    <row r="582" spans="1:16" ht="14.25">
      <c r="A582" s="54">
        <v>119</v>
      </c>
      <c r="B582" s="90" t="s">
        <v>228</v>
      </c>
      <c r="C582" s="54"/>
      <c r="D582" s="56"/>
      <c r="E582" s="56"/>
      <c r="F582" s="56"/>
      <c r="G582" s="54"/>
      <c r="H582" s="91"/>
      <c r="I582" s="25"/>
      <c r="J582" s="21"/>
      <c r="K582" s="25"/>
      <c r="L582" s="25"/>
      <c r="P582" s="47"/>
    </row>
    <row r="583" spans="1:16">
      <c r="A583" s="54"/>
      <c r="B583" s="55" t="s">
        <v>195</v>
      </c>
      <c r="C583" s="54"/>
      <c r="D583" s="56"/>
      <c r="E583" s="56"/>
      <c r="F583" s="56"/>
      <c r="G583" s="54"/>
      <c r="H583" s="91"/>
      <c r="I583" s="21"/>
      <c r="J583" s="21"/>
      <c r="K583" s="23"/>
      <c r="L583" s="26"/>
      <c r="P583" s="47"/>
    </row>
    <row r="584" spans="1:16">
      <c r="A584" s="54"/>
      <c r="B584" s="56" t="s">
        <v>386</v>
      </c>
      <c r="C584" s="53" t="s">
        <v>387</v>
      </c>
      <c r="D584" s="56" t="s">
        <v>326</v>
      </c>
      <c r="E584" s="56">
        <f>2622.09+2845.86+1939.04</f>
        <v>7406.9900000000007</v>
      </c>
      <c r="F584" s="56" t="s">
        <v>388</v>
      </c>
      <c r="G584" s="104"/>
      <c r="H584" s="91"/>
      <c r="I584" s="21"/>
      <c r="J584" s="21"/>
      <c r="K584" s="25"/>
      <c r="P584" s="47"/>
    </row>
    <row r="585" spans="1:16">
      <c r="A585" s="54"/>
      <c r="B585" s="56"/>
      <c r="C585" s="53" t="s">
        <v>364</v>
      </c>
      <c r="D585" s="56" t="s">
        <v>326</v>
      </c>
      <c r="E585" s="56">
        <v>10500</v>
      </c>
      <c r="F585" s="56" t="s">
        <v>376</v>
      </c>
      <c r="G585" s="104"/>
      <c r="H585" s="91"/>
      <c r="I585" s="21"/>
      <c r="J585" s="21"/>
      <c r="K585" s="25"/>
      <c r="P585" s="47"/>
    </row>
    <row r="586" spans="1:16">
      <c r="A586" s="54"/>
      <c r="B586" s="79" t="s">
        <v>196</v>
      </c>
      <c r="C586" s="54"/>
      <c r="D586" s="56"/>
      <c r="E586" s="86">
        <f>SUM(E584:E585)</f>
        <v>17906.990000000002</v>
      </c>
      <c r="F586" s="56"/>
      <c r="G586" s="54"/>
      <c r="H586" s="91"/>
      <c r="I586" s="21"/>
      <c r="J586" s="21"/>
      <c r="K586" s="30"/>
      <c r="P586" s="47"/>
    </row>
    <row r="587" spans="1:16" ht="14.25">
      <c r="A587" s="54">
        <v>120</v>
      </c>
      <c r="B587" s="90" t="s">
        <v>229</v>
      </c>
      <c r="C587" s="54"/>
      <c r="D587" s="56"/>
      <c r="E587" s="57"/>
      <c r="F587" s="56"/>
      <c r="G587" s="104"/>
      <c r="H587" s="91"/>
      <c r="I587" s="21"/>
      <c r="J587" s="21"/>
      <c r="P587"/>
    </row>
    <row r="588" spans="1:16">
      <c r="A588" s="54"/>
      <c r="B588" s="55" t="s">
        <v>195</v>
      </c>
      <c r="C588" s="54"/>
      <c r="D588" s="56"/>
      <c r="E588" s="78"/>
      <c r="F588" s="56"/>
      <c r="G588" s="58"/>
      <c r="H588" s="91"/>
      <c r="I588" s="21"/>
      <c r="J588" s="21"/>
      <c r="P588"/>
    </row>
    <row r="589" spans="1:16">
      <c r="A589" s="54"/>
      <c r="B589" s="56"/>
      <c r="C589" s="83"/>
      <c r="D589" s="45"/>
      <c r="E589" s="101"/>
      <c r="F589" s="45"/>
      <c r="G589" s="58"/>
      <c r="H589" s="91"/>
      <c r="I589" s="21"/>
      <c r="J589" s="21"/>
      <c r="P589"/>
    </row>
    <row r="590" spans="1:16">
      <c r="A590" s="54"/>
      <c r="B590" s="79" t="s">
        <v>196</v>
      </c>
      <c r="C590" s="54"/>
      <c r="D590" s="56"/>
      <c r="E590" s="86">
        <f>SUM(E589:E589)</f>
        <v>0</v>
      </c>
      <c r="F590" s="56"/>
      <c r="G590" s="54"/>
      <c r="H590" s="91"/>
      <c r="I590" s="21"/>
      <c r="J590" s="21"/>
      <c r="P590"/>
    </row>
    <row r="591" spans="1:16" ht="14.25">
      <c r="A591" s="54">
        <v>121</v>
      </c>
      <c r="B591" s="90" t="s">
        <v>230</v>
      </c>
      <c r="C591" s="54"/>
      <c r="D591" s="56"/>
      <c r="E591" s="56"/>
      <c r="F591" s="56"/>
      <c r="G591" s="54"/>
      <c r="H591" s="91"/>
      <c r="I591" s="21"/>
      <c r="J591" s="21"/>
      <c r="K591" s="6"/>
      <c r="L591" s="6"/>
      <c r="P591" s="47"/>
    </row>
    <row r="592" spans="1:16">
      <c r="A592" s="54"/>
      <c r="B592" s="55" t="s">
        <v>195</v>
      </c>
      <c r="C592" s="54"/>
      <c r="D592" s="56"/>
      <c r="E592" s="56"/>
      <c r="F592" s="56"/>
      <c r="G592" s="54"/>
      <c r="H592" s="91"/>
      <c r="I592" s="21"/>
      <c r="J592" s="21"/>
      <c r="K592" s="6"/>
      <c r="L592" s="6"/>
      <c r="P592" s="47"/>
    </row>
    <row r="593" spans="1:16">
      <c r="A593" s="54"/>
      <c r="B593" s="55" t="s">
        <v>348</v>
      </c>
      <c r="C593" s="103" t="s">
        <v>370</v>
      </c>
      <c r="D593" s="45" t="s">
        <v>326</v>
      </c>
      <c r="E593" s="45">
        <f>5030.34+1164.29</f>
        <v>6194.63</v>
      </c>
      <c r="F593" s="45" t="s">
        <v>371</v>
      </c>
      <c r="G593" s="103"/>
      <c r="H593" s="91"/>
      <c r="I593" s="21"/>
      <c r="J593" s="21"/>
      <c r="K593" s="6"/>
      <c r="L593" s="6"/>
      <c r="P593" s="47"/>
    </row>
    <row r="594" spans="1:16">
      <c r="A594" s="54"/>
      <c r="B594" s="55"/>
      <c r="C594" s="103" t="s">
        <v>364</v>
      </c>
      <c r="D594" s="45" t="s">
        <v>326</v>
      </c>
      <c r="E594" s="115">
        <v>3500</v>
      </c>
      <c r="F594" s="45" t="s">
        <v>367</v>
      </c>
      <c r="G594" s="103"/>
      <c r="H594" s="91"/>
      <c r="I594" s="21"/>
      <c r="J594" s="21"/>
      <c r="K594" s="6"/>
      <c r="L594" s="6"/>
      <c r="P594" s="47"/>
    </row>
    <row r="595" spans="1:16">
      <c r="A595" s="54"/>
      <c r="B595" s="55" t="s">
        <v>542</v>
      </c>
      <c r="C595" s="103" t="s">
        <v>543</v>
      </c>
      <c r="D595" s="45" t="s">
        <v>326</v>
      </c>
      <c r="E595" s="115">
        <v>4132.22</v>
      </c>
      <c r="F595" s="45" t="s">
        <v>315</v>
      </c>
      <c r="G595" s="103"/>
      <c r="H595" s="91"/>
      <c r="I595" s="21"/>
      <c r="J595" s="21"/>
      <c r="K595" s="6"/>
      <c r="L595" s="6"/>
      <c r="P595" s="47"/>
    </row>
    <row r="596" spans="1:16">
      <c r="A596" s="54"/>
      <c r="B596" s="79" t="s">
        <v>196</v>
      </c>
      <c r="C596" s="54"/>
      <c r="D596" s="56"/>
      <c r="E596" s="86">
        <f>SUM(E593:E595)</f>
        <v>13826.850000000002</v>
      </c>
      <c r="F596" s="56"/>
      <c r="G596" s="104"/>
      <c r="H596" s="91"/>
      <c r="I596" s="21"/>
      <c r="J596" s="21"/>
      <c r="P596" s="47"/>
    </row>
    <row r="597" spans="1:16" ht="14.25">
      <c r="A597" s="54">
        <v>122</v>
      </c>
      <c r="B597" s="90" t="s">
        <v>231</v>
      </c>
      <c r="C597" s="54"/>
      <c r="D597" s="56"/>
      <c r="E597" s="56"/>
      <c r="F597" s="56"/>
      <c r="G597" s="54"/>
      <c r="H597" s="97" t="s">
        <v>264</v>
      </c>
      <c r="I597" s="21"/>
      <c r="J597" s="21"/>
      <c r="P597"/>
    </row>
    <row r="598" spans="1:16">
      <c r="A598" s="54"/>
      <c r="B598" s="55" t="s">
        <v>195</v>
      </c>
      <c r="C598" s="54"/>
      <c r="D598" s="56"/>
      <c r="E598" s="56"/>
      <c r="F598" s="56"/>
      <c r="G598" s="54"/>
      <c r="H598" s="91"/>
      <c r="I598" s="21"/>
      <c r="J598" s="21"/>
      <c r="P598"/>
    </row>
    <row r="599" spans="1:16">
      <c r="A599" s="54"/>
      <c r="B599" s="56"/>
      <c r="C599" s="103"/>
      <c r="D599" s="45"/>
      <c r="E599" s="45"/>
      <c r="F599" s="45"/>
      <c r="G599" s="58"/>
      <c r="H599" s="91"/>
      <c r="I599" s="21"/>
      <c r="J599" s="21"/>
      <c r="P599"/>
    </row>
    <row r="600" spans="1:16">
      <c r="A600" s="54"/>
      <c r="B600" s="79" t="s">
        <v>196</v>
      </c>
      <c r="C600" s="54"/>
      <c r="D600" s="56"/>
      <c r="E600" s="86">
        <f>SUM(E599:E599)</f>
        <v>0</v>
      </c>
      <c r="F600" s="56"/>
      <c r="G600" s="54"/>
      <c r="H600" s="91"/>
      <c r="I600" s="21"/>
      <c r="J600" s="21"/>
      <c r="P600"/>
    </row>
    <row r="601" spans="1:16" ht="13.5" customHeight="1">
      <c r="A601" s="54">
        <v>123</v>
      </c>
      <c r="B601" s="90" t="s">
        <v>232</v>
      </c>
      <c r="C601" s="54"/>
      <c r="D601" s="56"/>
      <c r="E601" s="56"/>
      <c r="F601" s="56"/>
      <c r="G601" s="54"/>
      <c r="H601" s="91"/>
      <c r="I601" s="21"/>
      <c r="J601" s="21"/>
      <c r="P601"/>
    </row>
    <row r="602" spans="1:16" ht="13.5" customHeight="1">
      <c r="A602" s="54"/>
      <c r="B602" s="55" t="s">
        <v>195</v>
      </c>
      <c r="C602" s="54"/>
      <c r="D602" s="56"/>
      <c r="E602" s="56"/>
      <c r="F602" s="56"/>
      <c r="G602" s="54"/>
      <c r="H602" s="91"/>
      <c r="I602" s="21"/>
      <c r="J602" s="21"/>
      <c r="P602"/>
    </row>
    <row r="603" spans="1:16" ht="12.75" customHeight="1">
      <c r="A603" s="54"/>
      <c r="B603" s="56" t="s">
        <v>553</v>
      </c>
      <c r="C603" s="53" t="s">
        <v>554</v>
      </c>
      <c r="D603" s="56" t="s">
        <v>326</v>
      </c>
      <c r="E603" s="56">
        <f>4132.22+1164.29</f>
        <v>5296.51</v>
      </c>
      <c r="F603" s="56" t="s">
        <v>315</v>
      </c>
      <c r="G603" s="104"/>
      <c r="H603" s="91"/>
      <c r="I603" s="21"/>
      <c r="J603" s="21"/>
      <c r="P603"/>
    </row>
    <row r="604" spans="1:16" ht="12.75" customHeight="1">
      <c r="A604" s="54"/>
      <c r="B604" s="56" t="s">
        <v>578</v>
      </c>
      <c r="C604" s="103" t="s">
        <v>579</v>
      </c>
      <c r="D604" s="56" t="s">
        <v>326</v>
      </c>
      <c r="E604" s="56">
        <v>1586.86</v>
      </c>
      <c r="F604" s="56" t="s">
        <v>320</v>
      </c>
      <c r="G604" s="104"/>
      <c r="H604" s="91"/>
      <c r="I604" s="21"/>
      <c r="J604" s="21"/>
      <c r="P604"/>
    </row>
    <row r="605" spans="1:16">
      <c r="A605" s="54"/>
      <c r="B605" s="79" t="s">
        <v>196</v>
      </c>
      <c r="C605" s="54"/>
      <c r="D605" s="56"/>
      <c r="E605" s="86">
        <f>SUM(E603:E604)</f>
        <v>6883.37</v>
      </c>
      <c r="F605" s="56"/>
      <c r="G605" s="54"/>
      <c r="H605" s="91"/>
      <c r="I605" s="21"/>
      <c r="J605" s="21"/>
      <c r="P605"/>
    </row>
    <row r="606" spans="1:16" ht="14.25">
      <c r="A606" s="54">
        <v>124</v>
      </c>
      <c r="B606" s="90" t="s">
        <v>0</v>
      </c>
      <c r="C606" s="54"/>
      <c r="D606" s="56"/>
      <c r="E606" s="56"/>
      <c r="F606" s="56"/>
      <c r="G606" s="54"/>
      <c r="H606" s="91"/>
      <c r="I606" s="21"/>
      <c r="J606" s="21"/>
      <c r="P606" s="47"/>
    </row>
    <row r="607" spans="1:16">
      <c r="A607" s="54"/>
      <c r="B607" s="55" t="s">
        <v>195</v>
      </c>
      <c r="C607" s="54"/>
      <c r="D607" s="56"/>
      <c r="E607" s="56"/>
      <c r="F607" s="56"/>
      <c r="G607" s="54"/>
      <c r="H607" s="91"/>
      <c r="I607" s="21"/>
      <c r="J607" s="21"/>
      <c r="P607" s="47"/>
    </row>
    <row r="608" spans="1:16">
      <c r="A608" s="54"/>
      <c r="B608" s="56" t="s">
        <v>291</v>
      </c>
      <c r="C608" s="103" t="s">
        <v>402</v>
      </c>
      <c r="D608" s="45" t="s">
        <v>326</v>
      </c>
      <c r="E608" s="78">
        <v>32289.46</v>
      </c>
      <c r="F608" s="45" t="s">
        <v>403</v>
      </c>
      <c r="G608" s="58"/>
      <c r="H608" s="91"/>
      <c r="I608" s="21"/>
      <c r="J608" s="21"/>
      <c r="P608" s="47"/>
    </row>
    <row r="609" spans="1:23">
      <c r="A609" s="54"/>
      <c r="B609" s="79" t="s">
        <v>196</v>
      </c>
      <c r="C609" s="54"/>
      <c r="D609" s="56"/>
      <c r="E609" s="86">
        <f>SUM(E608:E608)</f>
        <v>32289.46</v>
      </c>
      <c r="F609" s="56"/>
      <c r="G609" s="54"/>
      <c r="H609" s="91"/>
      <c r="I609" s="21"/>
      <c r="J609" s="21"/>
      <c r="P609" s="47"/>
      <c r="Q609" s="21"/>
      <c r="R609" s="21"/>
    </row>
    <row r="610" spans="1:23" ht="14.25">
      <c r="A610" s="54">
        <v>125</v>
      </c>
      <c r="B610" s="90" t="s">
        <v>1</v>
      </c>
      <c r="C610" s="54"/>
      <c r="D610" s="56"/>
      <c r="E610" s="56"/>
      <c r="F610" s="56"/>
      <c r="G610" s="54"/>
      <c r="H610" s="91"/>
      <c r="I610" s="21"/>
      <c r="J610" s="21"/>
      <c r="P610"/>
    </row>
    <row r="611" spans="1:23">
      <c r="A611" s="54"/>
      <c r="B611" s="55" t="s">
        <v>195</v>
      </c>
      <c r="C611" s="54"/>
      <c r="D611" s="56"/>
      <c r="E611" s="56"/>
      <c r="F611" s="56"/>
      <c r="G611" s="54"/>
      <c r="H611" s="91"/>
      <c r="I611" s="21"/>
      <c r="J611" s="21"/>
      <c r="P611"/>
    </row>
    <row r="612" spans="1:23">
      <c r="A612" s="54"/>
      <c r="B612" s="55" t="s">
        <v>463</v>
      </c>
      <c r="C612" s="103" t="s">
        <v>464</v>
      </c>
      <c r="D612" s="45" t="s">
        <v>326</v>
      </c>
      <c r="E612" s="78">
        <v>5159.46</v>
      </c>
      <c r="F612" s="56" t="s">
        <v>333</v>
      </c>
      <c r="G612" s="58"/>
      <c r="H612" s="91"/>
      <c r="I612" s="21"/>
      <c r="J612" s="21"/>
      <c r="P612"/>
    </row>
    <row r="613" spans="1:23">
      <c r="A613" s="54"/>
      <c r="B613" s="55"/>
      <c r="C613" s="103" t="s">
        <v>606</v>
      </c>
      <c r="D613" s="45" t="s">
        <v>326</v>
      </c>
      <c r="E613" s="78">
        <f>1330.76+2389.96+2746.58</f>
        <v>6467.3</v>
      </c>
      <c r="F613" s="56" t="s">
        <v>330</v>
      </c>
      <c r="G613" s="58"/>
      <c r="H613" s="91"/>
      <c r="I613" s="21"/>
      <c r="J613" s="21"/>
      <c r="P613"/>
    </row>
    <row r="614" spans="1:23">
      <c r="A614" s="54"/>
      <c r="B614" s="55" t="s">
        <v>605</v>
      </c>
      <c r="C614" s="103" t="s">
        <v>607</v>
      </c>
      <c r="D614" s="45" t="s">
        <v>326</v>
      </c>
      <c r="E614" s="78">
        <f>3207.46+1025.11</f>
        <v>4232.57</v>
      </c>
      <c r="F614" s="56" t="s">
        <v>324</v>
      </c>
      <c r="G614" s="58"/>
      <c r="H614" s="91"/>
      <c r="I614" s="21"/>
      <c r="J614" s="21"/>
      <c r="P614"/>
    </row>
    <row r="615" spans="1:23">
      <c r="A615" s="54"/>
      <c r="B615" s="79" t="s">
        <v>196</v>
      </c>
      <c r="C615" s="54"/>
      <c r="D615" s="56"/>
      <c r="E615" s="86">
        <f>SUM(E612:E614)</f>
        <v>15859.33</v>
      </c>
      <c r="F615" s="56"/>
      <c r="G615" s="54"/>
      <c r="H615" s="91"/>
      <c r="I615" s="21"/>
      <c r="J615" s="21"/>
      <c r="P615"/>
    </row>
    <row r="616" spans="1:23" ht="14.25">
      <c r="A616" s="54">
        <v>126</v>
      </c>
      <c r="B616" s="90" t="s">
        <v>2</v>
      </c>
      <c r="C616" s="54"/>
      <c r="D616" s="56"/>
      <c r="E616" s="56"/>
      <c r="F616" s="56"/>
      <c r="G616" s="54"/>
      <c r="H616" s="91"/>
      <c r="I616" s="21"/>
      <c r="J616" s="21"/>
      <c r="P616"/>
    </row>
    <row r="617" spans="1:23">
      <c r="A617" s="54"/>
      <c r="B617" s="55" t="s">
        <v>195</v>
      </c>
      <c r="C617" s="54"/>
      <c r="D617" s="56"/>
      <c r="E617" s="56"/>
      <c r="F617" s="56"/>
      <c r="G617" s="104"/>
      <c r="H617" s="91"/>
      <c r="I617" s="21"/>
      <c r="J617" s="21"/>
      <c r="P617"/>
      <c r="Q617" s="6"/>
    </row>
    <row r="618" spans="1:23">
      <c r="A618" s="54"/>
      <c r="B618" s="55"/>
      <c r="C618" s="103"/>
      <c r="D618" s="45"/>
      <c r="E618" s="101"/>
      <c r="F618" s="45"/>
      <c r="G618" s="58"/>
      <c r="H618" s="91"/>
      <c r="I618" s="21"/>
      <c r="J618" s="21"/>
      <c r="P618"/>
      <c r="Q618" s="6"/>
    </row>
    <row r="619" spans="1:23">
      <c r="A619" s="54"/>
      <c r="B619" s="79" t="s">
        <v>196</v>
      </c>
      <c r="C619" s="54"/>
      <c r="D619" s="56"/>
      <c r="E619" s="86">
        <f>SUM(E618:E618)</f>
        <v>0</v>
      </c>
      <c r="F619" s="56"/>
      <c r="G619" s="54"/>
      <c r="H619" s="91"/>
      <c r="I619" s="21"/>
      <c r="J619" s="21"/>
      <c r="P619" s="47"/>
      <c r="Q619" s="6"/>
    </row>
    <row r="620" spans="1:23" ht="14.25">
      <c r="A620" s="54">
        <v>127</v>
      </c>
      <c r="B620" s="90" t="s">
        <v>3</v>
      </c>
      <c r="C620" s="54"/>
      <c r="D620" s="56"/>
      <c r="E620" s="56"/>
      <c r="F620" s="56"/>
      <c r="G620" s="54"/>
      <c r="H620" s="97" t="s">
        <v>264</v>
      </c>
      <c r="I620" s="21"/>
      <c r="J620" s="21"/>
      <c r="P620"/>
    </row>
    <row r="621" spans="1:23">
      <c r="A621" s="54"/>
      <c r="B621" s="55" t="s">
        <v>195</v>
      </c>
      <c r="C621" s="54"/>
      <c r="D621" s="56"/>
      <c r="E621" s="56"/>
      <c r="F621" s="56"/>
      <c r="G621" s="54"/>
      <c r="H621" s="91"/>
      <c r="I621" s="21"/>
      <c r="J621" s="21"/>
      <c r="P621"/>
      <c r="R621" s="25"/>
    </row>
    <row r="622" spans="1:23">
      <c r="A622" s="54"/>
      <c r="B622" s="55"/>
      <c r="C622" s="103" t="s">
        <v>530</v>
      </c>
      <c r="D622" s="45" t="s">
        <v>326</v>
      </c>
      <c r="E622" s="115">
        <v>4587.05</v>
      </c>
      <c r="F622" s="45" t="s">
        <v>320</v>
      </c>
      <c r="G622" s="103"/>
      <c r="H622" s="91"/>
      <c r="I622" s="21"/>
      <c r="J622" s="21"/>
      <c r="P622"/>
      <c r="R622" s="25"/>
    </row>
    <row r="623" spans="1:23">
      <c r="A623" s="54"/>
      <c r="B623" s="56" t="s">
        <v>327</v>
      </c>
      <c r="C623" s="103" t="s">
        <v>591</v>
      </c>
      <c r="D623" s="45" t="s">
        <v>326</v>
      </c>
      <c r="E623" s="45">
        <v>4871.04</v>
      </c>
      <c r="F623" s="45" t="s">
        <v>345</v>
      </c>
      <c r="G623" s="58"/>
      <c r="H623" s="91"/>
      <c r="I623" s="21"/>
      <c r="J623" s="21"/>
      <c r="P623"/>
      <c r="R623" s="25"/>
    </row>
    <row r="624" spans="1:23">
      <c r="A624" s="54"/>
      <c r="B624" s="79" t="s">
        <v>196</v>
      </c>
      <c r="C624" s="54"/>
      <c r="D624" s="56"/>
      <c r="E624" s="86">
        <f>SUM(E622:E623)</f>
        <v>9458.09</v>
      </c>
      <c r="F624" s="56"/>
      <c r="G624" s="54"/>
      <c r="H624" s="91"/>
      <c r="I624" s="21"/>
      <c r="J624" s="21"/>
      <c r="K624" s="21"/>
      <c r="L624" s="21"/>
      <c r="M624" s="21"/>
      <c r="N624" s="21"/>
      <c r="O624" s="21"/>
      <c r="P624" s="59"/>
      <c r="Q624" s="21"/>
      <c r="R624" s="25"/>
      <c r="S624" s="21"/>
      <c r="T624" s="21"/>
      <c r="U624" s="21"/>
      <c r="V624" s="21"/>
      <c r="W624" s="21"/>
    </row>
    <row r="625" spans="1:19" ht="14.25">
      <c r="A625" s="54">
        <v>128</v>
      </c>
      <c r="B625" s="90" t="s">
        <v>4</v>
      </c>
      <c r="C625" s="54"/>
      <c r="D625" s="56"/>
      <c r="E625" s="56"/>
      <c r="F625" s="56"/>
      <c r="G625" s="54"/>
      <c r="H625" s="91"/>
      <c r="I625" s="21"/>
      <c r="J625" s="21"/>
      <c r="P625" s="47"/>
    </row>
    <row r="626" spans="1:19">
      <c r="A626" s="54"/>
      <c r="B626" s="55" t="s">
        <v>195</v>
      </c>
      <c r="C626" s="54"/>
      <c r="D626" s="56"/>
      <c r="E626" s="56"/>
      <c r="F626" s="56"/>
      <c r="G626" s="54"/>
      <c r="H626" s="91"/>
      <c r="I626" s="21"/>
      <c r="J626" s="21"/>
      <c r="P626"/>
    </row>
    <row r="627" spans="1:19">
      <c r="A627" s="54"/>
      <c r="B627" s="56" t="s">
        <v>307</v>
      </c>
      <c r="C627" s="103" t="s">
        <v>344</v>
      </c>
      <c r="D627" s="45" t="s">
        <v>326</v>
      </c>
      <c r="E627" s="45">
        <v>4011.1</v>
      </c>
      <c r="F627" s="45" t="s">
        <v>320</v>
      </c>
      <c r="G627" s="58"/>
      <c r="H627" s="91"/>
      <c r="I627" s="21"/>
      <c r="J627" s="21"/>
      <c r="P627"/>
    </row>
    <row r="628" spans="1:19">
      <c r="A628" s="54"/>
      <c r="B628" s="56"/>
      <c r="C628" s="103" t="s">
        <v>358</v>
      </c>
      <c r="D628" s="45" t="s">
        <v>326</v>
      </c>
      <c r="E628" s="45">
        <v>8772.5499999999993</v>
      </c>
      <c r="F628" s="45" t="s">
        <v>319</v>
      </c>
      <c r="G628" s="58"/>
      <c r="H628" s="91"/>
      <c r="I628" s="21"/>
      <c r="J628" s="21"/>
      <c r="P628"/>
    </row>
    <row r="629" spans="1:19">
      <c r="A629" s="54"/>
      <c r="B629" s="56"/>
      <c r="C629" s="103" t="s">
        <v>332</v>
      </c>
      <c r="D629" s="45" t="s">
        <v>326</v>
      </c>
      <c r="E629" s="45">
        <f>5566.52+2201.71</f>
        <v>7768.2300000000005</v>
      </c>
      <c r="F629" s="45" t="s">
        <v>324</v>
      </c>
      <c r="G629" s="58"/>
      <c r="H629" s="91"/>
      <c r="I629" s="21"/>
      <c r="J629" s="21"/>
      <c r="P629"/>
    </row>
    <row r="630" spans="1:19">
      <c r="A630" s="54"/>
      <c r="B630" s="79" t="s">
        <v>196</v>
      </c>
      <c r="C630" s="54"/>
      <c r="D630" s="56"/>
      <c r="E630" s="86">
        <f>SUM(E627:E629)</f>
        <v>20551.88</v>
      </c>
      <c r="F630" s="56"/>
      <c r="G630" s="104"/>
      <c r="H630" s="91"/>
      <c r="I630" s="21"/>
      <c r="J630" s="21"/>
      <c r="L630" s="21"/>
      <c r="M630" s="21"/>
      <c r="N630" s="21"/>
      <c r="O630" s="21"/>
      <c r="P630" s="21"/>
      <c r="Q630" s="21"/>
      <c r="R630" s="21"/>
      <c r="S630" s="21"/>
    </row>
    <row r="631" spans="1:19" ht="14.25">
      <c r="A631" s="54">
        <v>129</v>
      </c>
      <c r="B631" s="90" t="s">
        <v>5</v>
      </c>
      <c r="C631" s="54"/>
      <c r="D631" s="56"/>
      <c r="E631" s="56"/>
      <c r="F631" s="56"/>
      <c r="G631" s="54"/>
      <c r="H631" s="91"/>
      <c r="I631" s="25"/>
      <c r="J631" s="21"/>
      <c r="P631" s="47"/>
    </row>
    <row r="632" spans="1:19">
      <c r="A632" s="54"/>
      <c r="B632" s="55" t="s">
        <v>195</v>
      </c>
      <c r="C632" s="54"/>
      <c r="D632" s="56"/>
      <c r="E632" s="56"/>
      <c r="F632" s="56"/>
      <c r="G632" s="54"/>
      <c r="H632" s="91"/>
      <c r="I632" s="21"/>
      <c r="J632" s="21"/>
      <c r="P632" s="47"/>
    </row>
    <row r="633" spans="1:19">
      <c r="A633" s="54"/>
      <c r="B633" s="56"/>
      <c r="C633" s="103"/>
      <c r="D633" s="45"/>
      <c r="E633" s="45"/>
      <c r="F633" s="45"/>
      <c r="G633" s="119"/>
      <c r="H633" s="91"/>
      <c r="I633" s="21"/>
      <c r="J633" s="21"/>
      <c r="P633" s="47"/>
    </row>
    <row r="634" spans="1:19">
      <c r="A634" s="54"/>
      <c r="B634" s="79" t="s">
        <v>196</v>
      </c>
      <c r="C634" s="54"/>
      <c r="D634" s="56"/>
      <c r="E634" s="86">
        <f>SUM(E633:E633)</f>
        <v>0</v>
      </c>
      <c r="F634" s="56"/>
      <c r="G634" s="54"/>
      <c r="H634" s="91"/>
      <c r="I634" s="21"/>
      <c r="J634" s="21"/>
      <c r="P634" s="47"/>
    </row>
    <row r="635" spans="1:19" ht="14.25">
      <c r="A635" s="54">
        <v>130</v>
      </c>
      <c r="B635" s="90" t="s">
        <v>6</v>
      </c>
      <c r="C635" s="54"/>
      <c r="D635" s="56"/>
      <c r="E635" s="86"/>
      <c r="F635" s="56"/>
      <c r="G635" s="54"/>
      <c r="H635" s="91"/>
      <c r="I635" s="25"/>
      <c r="J635" s="21"/>
      <c r="P635" s="47"/>
    </row>
    <row r="636" spans="1:19">
      <c r="A636" s="54"/>
      <c r="B636" s="55" t="s">
        <v>195</v>
      </c>
      <c r="C636" s="54"/>
      <c r="D636" s="56"/>
      <c r="E636" s="86"/>
      <c r="F636" s="56"/>
      <c r="G636" s="54"/>
      <c r="H636" s="91"/>
      <c r="I636" s="21"/>
      <c r="J636" s="21"/>
      <c r="P636" s="47"/>
    </row>
    <row r="637" spans="1:19">
      <c r="A637" s="54"/>
      <c r="B637" s="56"/>
      <c r="C637" s="103"/>
      <c r="D637" s="45"/>
      <c r="E637" s="115"/>
      <c r="F637" s="45"/>
      <c r="G637" s="103"/>
      <c r="H637" s="91"/>
      <c r="I637" s="21"/>
      <c r="J637" s="21"/>
      <c r="P637" s="47"/>
    </row>
    <row r="638" spans="1:19">
      <c r="A638" s="54"/>
      <c r="B638" s="79" t="s">
        <v>196</v>
      </c>
      <c r="C638" s="54"/>
      <c r="D638" s="56"/>
      <c r="E638" s="86">
        <f>SUM(E637:E637)</f>
        <v>0</v>
      </c>
      <c r="F638" s="56"/>
      <c r="G638" s="54"/>
      <c r="H638" s="91"/>
      <c r="I638" s="25"/>
      <c r="J638" s="21"/>
      <c r="P638" s="47"/>
    </row>
    <row r="639" spans="1:19" ht="14.25">
      <c r="A639" s="54">
        <v>131</v>
      </c>
      <c r="B639" s="90" t="s">
        <v>7</v>
      </c>
      <c r="C639" s="54"/>
      <c r="D639" s="56"/>
      <c r="E639" s="56"/>
      <c r="F639" s="56"/>
      <c r="G639" s="54"/>
      <c r="H639" s="91"/>
      <c r="I639" s="21"/>
      <c r="J639" s="21"/>
      <c r="P639"/>
    </row>
    <row r="640" spans="1:19">
      <c r="A640" s="54"/>
      <c r="B640" s="55" t="s">
        <v>195</v>
      </c>
      <c r="C640" s="54"/>
      <c r="D640" s="56"/>
      <c r="E640" s="56"/>
      <c r="F640" s="56"/>
      <c r="G640" s="54"/>
      <c r="H640" s="91"/>
      <c r="I640" s="25"/>
      <c r="J640" s="21"/>
      <c r="P640"/>
    </row>
    <row r="641" spans="1:16">
      <c r="A641" s="54"/>
      <c r="B641" s="56" t="s">
        <v>274</v>
      </c>
      <c r="C641" s="103" t="s">
        <v>427</v>
      </c>
      <c r="D641" s="45" t="s">
        <v>326</v>
      </c>
      <c r="E641" s="45">
        <v>1908.27</v>
      </c>
      <c r="F641" s="45" t="s">
        <v>320</v>
      </c>
      <c r="G641" s="58"/>
      <c r="H641" s="91"/>
      <c r="I641" s="25"/>
      <c r="J641" s="21"/>
      <c r="P641"/>
    </row>
    <row r="642" spans="1:16">
      <c r="A642" s="54"/>
      <c r="B642" s="56" t="s">
        <v>327</v>
      </c>
      <c r="C642" s="103" t="s">
        <v>281</v>
      </c>
      <c r="D642" s="45" t="s">
        <v>326</v>
      </c>
      <c r="E642" s="45">
        <v>4871.04</v>
      </c>
      <c r="F642" s="45" t="s">
        <v>345</v>
      </c>
      <c r="G642" s="58"/>
      <c r="H642" s="91"/>
      <c r="I642" s="25"/>
      <c r="J642" s="21"/>
      <c r="P642"/>
    </row>
    <row r="643" spans="1:16">
      <c r="A643" s="54"/>
      <c r="B643" s="79" t="s">
        <v>196</v>
      </c>
      <c r="C643" s="54"/>
      <c r="D643" s="56"/>
      <c r="E643" s="86">
        <f>SUM(E641:E642)</f>
        <v>6779.3099999999995</v>
      </c>
      <c r="F643" s="56"/>
      <c r="G643" s="54"/>
      <c r="H643" s="91"/>
      <c r="I643" s="23"/>
      <c r="J643" s="21"/>
      <c r="P643"/>
    </row>
    <row r="644" spans="1:16" ht="14.25">
      <c r="A644" s="54">
        <v>132</v>
      </c>
      <c r="B644" s="90" t="s">
        <v>8</v>
      </c>
      <c r="C644" s="54"/>
      <c r="D644" s="56"/>
      <c r="E644" s="56"/>
      <c r="F644" s="56"/>
      <c r="G644" s="54"/>
      <c r="H644" s="91"/>
      <c r="I644" s="21"/>
      <c r="J644" s="21"/>
      <c r="M644" s="15"/>
      <c r="P644"/>
    </row>
    <row r="645" spans="1:16">
      <c r="A645" s="54"/>
      <c r="B645" s="55" t="s">
        <v>195</v>
      </c>
      <c r="C645" s="54"/>
      <c r="D645" s="56"/>
      <c r="E645" s="56"/>
      <c r="F645" s="56"/>
      <c r="G645" s="54"/>
      <c r="H645" s="91"/>
      <c r="I645" s="21"/>
      <c r="J645" s="21"/>
      <c r="P645"/>
    </row>
    <row r="646" spans="1:16">
      <c r="A646" s="54"/>
      <c r="B646" s="56"/>
      <c r="C646" s="83"/>
      <c r="D646" s="45"/>
      <c r="E646" s="45"/>
      <c r="F646" s="45"/>
      <c r="G646" s="58"/>
      <c r="H646" s="91"/>
      <c r="I646" s="21"/>
      <c r="J646" s="21"/>
      <c r="P646"/>
    </row>
    <row r="647" spans="1:16">
      <c r="A647" s="54"/>
      <c r="B647" s="79" t="s">
        <v>196</v>
      </c>
      <c r="C647" s="54"/>
      <c r="D647" s="56"/>
      <c r="E647" s="86">
        <f>SUM(E646:E646)</f>
        <v>0</v>
      </c>
      <c r="F647" s="56"/>
      <c r="G647" s="54"/>
      <c r="H647" s="91"/>
      <c r="I647" s="21"/>
      <c r="J647" s="21"/>
      <c r="P647"/>
    </row>
    <row r="648" spans="1:16" ht="14.25">
      <c r="A648" s="54">
        <v>133</v>
      </c>
      <c r="B648" s="90" t="s">
        <v>9</v>
      </c>
      <c r="C648" s="54"/>
      <c r="D648" s="56"/>
      <c r="E648" s="56"/>
      <c r="F648" s="56"/>
      <c r="G648" s="54"/>
      <c r="H648" s="97" t="s">
        <v>264</v>
      </c>
      <c r="I648" s="21"/>
      <c r="J648" s="21"/>
      <c r="P648"/>
    </row>
    <row r="649" spans="1:16">
      <c r="A649" s="54"/>
      <c r="B649" s="55" t="s">
        <v>195</v>
      </c>
      <c r="C649" s="54"/>
      <c r="D649" s="56"/>
      <c r="E649" s="56"/>
      <c r="F649" s="56"/>
      <c r="G649" s="54"/>
      <c r="H649" s="91"/>
      <c r="I649" s="21"/>
      <c r="J649" s="21"/>
      <c r="P649"/>
    </row>
    <row r="650" spans="1:16">
      <c r="A650" s="54"/>
      <c r="B650" s="56"/>
      <c r="C650" s="103"/>
      <c r="D650" s="56"/>
      <c r="E650" s="56"/>
      <c r="F650" s="56"/>
      <c r="G650" s="104"/>
      <c r="H650" s="91"/>
      <c r="I650" s="21"/>
      <c r="J650" s="21"/>
      <c r="P650"/>
    </row>
    <row r="651" spans="1:16">
      <c r="A651" s="54"/>
      <c r="B651" s="79" t="s">
        <v>196</v>
      </c>
      <c r="C651" s="54"/>
      <c r="D651" s="56"/>
      <c r="E651" s="86">
        <f>SUM(E650:E650)</f>
        <v>0</v>
      </c>
      <c r="F651" s="56"/>
      <c r="G651" s="54"/>
      <c r="H651" s="91"/>
      <c r="I651" s="21"/>
      <c r="J651" s="21"/>
      <c r="P651"/>
    </row>
    <row r="652" spans="1:16" ht="14.25">
      <c r="A652" s="54">
        <v>134</v>
      </c>
      <c r="B652" s="90" t="s">
        <v>10</v>
      </c>
      <c r="C652" s="54"/>
      <c r="D652" s="56"/>
      <c r="E652" s="56"/>
      <c r="F652" s="56"/>
      <c r="G652" s="54"/>
      <c r="H652" s="91"/>
      <c r="I652" s="21"/>
      <c r="J652" s="21"/>
      <c r="P652" s="47"/>
    </row>
    <row r="653" spans="1:16" ht="13.5" customHeight="1">
      <c r="A653" s="54"/>
      <c r="B653" s="55" t="s">
        <v>195</v>
      </c>
      <c r="C653" s="54"/>
      <c r="D653" s="56"/>
      <c r="E653" s="56"/>
      <c r="F653" s="56"/>
      <c r="G653" s="54"/>
      <c r="H653" s="91"/>
      <c r="I653" s="21"/>
      <c r="J653" s="21"/>
      <c r="P653" s="47"/>
    </row>
    <row r="654" spans="1:16" ht="13.5" customHeight="1">
      <c r="A654" s="130"/>
      <c r="B654" s="131" t="s">
        <v>298</v>
      </c>
      <c r="C654" s="103" t="s">
        <v>415</v>
      </c>
      <c r="D654" s="56" t="s">
        <v>326</v>
      </c>
      <c r="E654" s="101">
        <v>1538.37</v>
      </c>
      <c r="F654" s="45" t="s">
        <v>363</v>
      </c>
      <c r="G654" s="132"/>
      <c r="H654" s="91"/>
      <c r="I654" s="21"/>
      <c r="J654" s="21"/>
      <c r="P654" s="47"/>
    </row>
    <row r="655" spans="1:16" ht="13.5" customHeight="1">
      <c r="A655" s="54"/>
      <c r="B655" s="79" t="s">
        <v>196</v>
      </c>
      <c r="C655" s="54"/>
      <c r="D655" s="56"/>
      <c r="E655" s="86">
        <f>SUM(E654:E654)</f>
        <v>1538.37</v>
      </c>
      <c r="F655" s="56"/>
      <c r="G655" s="104"/>
      <c r="H655" s="91"/>
      <c r="I655" s="21"/>
      <c r="J655" s="21"/>
      <c r="O655" s="6"/>
      <c r="P655" s="52"/>
    </row>
    <row r="656" spans="1:16" ht="14.25">
      <c r="A656" s="54">
        <v>135</v>
      </c>
      <c r="B656" s="90" t="s">
        <v>11</v>
      </c>
      <c r="C656" s="54"/>
      <c r="D656" s="56"/>
      <c r="E656" s="56"/>
      <c r="F656" s="56"/>
      <c r="G656" s="54"/>
      <c r="H656" s="97" t="s">
        <v>264</v>
      </c>
      <c r="I656" s="25"/>
      <c r="J656" s="21"/>
      <c r="P656" s="47"/>
    </row>
    <row r="657" spans="1:16">
      <c r="A657" s="54"/>
      <c r="B657" s="55" t="s">
        <v>195</v>
      </c>
      <c r="C657" s="56"/>
      <c r="D657" s="56"/>
      <c r="E657" s="56"/>
      <c r="F657" s="56"/>
      <c r="G657" s="54"/>
      <c r="H657" s="91"/>
      <c r="I657" s="25"/>
      <c r="J657" s="21"/>
      <c r="P657" s="47"/>
    </row>
    <row r="658" spans="1:16">
      <c r="A658" s="54"/>
      <c r="B658" s="56"/>
      <c r="C658" s="53"/>
      <c r="D658" s="56"/>
      <c r="E658" s="56"/>
      <c r="F658" s="56"/>
      <c r="G658" s="104"/>
      <c r="H658" s="91"/>
      <c r="I658" s="25"/>
      <c r="J658" s="21"/>
      <c r="P658"/>
    </row>
    <row r="659" spans="1:16">
      <c r="A659" s="54"/>
      <c r="B659" s="79" t="s">
        <v>196</v>
      </c>
      <c r="C659" s="54"/>
      <c r="D659" s="56"/>
      <c r="E659" s="86">
        <f>SUM(E658:E658)</f>
        <v>0</v>
      </c>
      <c r="F659" s="56"/>
      <c r="G659" s="54"/>
      <c r="H659" s="91"/>
      <c r="I659" s="21"/>
      <c r="J659" s="21"/>
      <c r="P659"/>
    </row>
    <row r="660" spans="1:16" ht="14.25">
      <c r="A660" s="54">
        <v>136</v>
      </c>
      <c r="B660" s="90" t="s">
        <v>79</v>
      </c>
      <c r="C660" s="54"/>
      <c r="D660" s="56"/>
      <c r="E660" s="86"/>
      <c r="F660" s="56"/>
      <c r="G660" s="54"/>
      <c r="H660" s="97" t="s">
        <v>264</v>
      </c>
      <c r="I660" s="21"/>
      <c r="J660" s="21"/>
      <c r="P660" s="47"/>
    </row>
    <row r="661" spans="1:16">
      <c r="A661" s="54"/>
      <c r="B661" s="55" t="s">
        <v>195</v>
      </c>
      <c r="C661" s="54"/>
      <c r="D661" s="56"/>
      <c r="E661" s="56"/>
      <c r="F661" s="56"/>
      <c r="G661" s="54"/>
      <c r="H661" s="91"/>
      <c r="I661" s="21"/>
      <c r="J661" s="21"/>
      <c r="P661" s="47"/>
    </row>
    <row r="662" spans="1:16">
      <c r="A662" s="54"/>
      <c r="B662" s="56"/>
      <c r="C662" s="103"/>
      <c r="D662" s="45"/>
      <c r="E662" s="57"/>
      <c r="F662" s="56"/>
      <c r="G662" s="58"/>
      <c r="H662" s="91"/>
      <c r="I662" s="21"/>
      <c r="J662" s="21"/>
      <c r="P662" s="47"/>
    </row>
    <row r="663" spans="1:16">
      <c r="A663" s="54"/>
      <c r="B663" s="79" t="s">
        <v>196</v>
      </c>
      <c r="C663" s="54"/>
      <c r="D663" s="56"/>
      <c r="E663" s="86">
        <f>SUM(E662:E662)</f>
        <v>0</v>
      </c>
      <c r="F663" s="56"/>
      <c r="G663" s="54"/>
      <c r="H663" s="91"/>
      <c r="I663" s="21"/>
      <c r="J663" s="21"/>
      <c r="P663" s="47"/>
    </row>
    <row r="664" spans="1:16" ht="14.25">
      <c r="A664" s="54">
        <v>137</v>
      </c>
      <c r="B664" s="90" t="s">
        <v>80</v>
      </c>
      <c r="C664" s="54"/>
      <c r="D664" s="56"/>
      <c r="E664" s="56"/>
      <c r="F664" s="56"/>
      <c r="G664" s="54"/>
      <c r="H664" s="97" t="s">
        <v>264</v>
      </c>
      <c r="I664" s="21"/>
      <c r="J664" s="21"/>
      <c r="P664" s="47"/>
    </row>
    <row r="665" spans="1:16">
      <c r="A665" s="54"/>
      <c r="B665" s="55" t="s">
        <v>195</v>
      </c>
      <c r="C665" s="53"/>
      <c r="D665" s="56"/>
      <c r="E665" s="56"/>
      <c r="F665" s="56"/>
      <c r="G665" s="54"/>
      <c r="H665" s="91"/>
      <c r="I665" s="21"/>
      <c r="J665" s="21"/>
      <c r="P665" s="47"/>
    </row>
    <row r="666" spans="1:16">
      <c r="A666" s="54"/>
      <c r="B666" s="111"/>
      <c r="C666" s="103"/>
      <c r="D666" s="45"/>
      <c r="E666" s="101"/>
      <c r="F666" s="45"/>
      <c r="G666" s="119"/>
      <c r="H666" s="91"/>
      <c r="I666" s="21"/>
      <c r="J666" s="21"/>
      <c r="P666" s="47"/>
    </row>
    <row r="667" spans="1:16">
      <c r="A667" s="54"/>
      <c r="B667" s="79" t="s">
        <v>196</v>
      </c>
      <c r="C667" s="54"/>
      <c r="D667" s="56"/>
      <c r="E667" s="86">
        <f>SUM(E666:E666)</f>
        <v>0</v>
      </c>
      <c r="F667" s="56"/>
      <c r="G667" s="54"/>
      <c r="H667" s="91"/>
      <c r="I667" s="21"/>
      <c r="J667" s="21"/>
      <c r="P667" s="47"/>
    </row>
    <row r="668" spans="1:16" ht="14.25">
      <c r="A668" s="54">
        <v>138</v>
      </c>
      <c r="B668" s="90" t="s">
        <v>81</v>
      </c>
      <c r="C668" s="54"/>
      <c r="D668" s="56"/>
      <c r="E668" s="56"/>
      <c r="F668" s="56"/>
      <c r="G668" s="54"/>
      <c r="H668" s="91"/>
      <c r="I668" s="21"/>
      <c r="J668" s="21"/>
      <c r="P668" s="47"/>
    </row>
    <row r="669" spans="1:16">
      <c r="A669" s="54"/>
      <c r="B669" s="55" t="s">
        <v>195</v>
      </c>
      <c r="C669" s="54"/>
      <c r="D669" s="56"/>
      <c r="E669" s="56"/>
      <c r="F669" s="56"/>
      <c r="G669" s="54"/>
      <c r="H669" s="91"/>
      <c r="I669" s="21"/>
      <c r="J669" s="21"/>
      <c r="P669" s="47"/>
    </row>
    <row r="670" spans="1:16">
      <c r="A670" s="54"/>
      <c r="B670" s="56" t="s">
        <v>348</v>
      </c>
      <c r="C670" s="103" t="s">
        <v>422</v>
      </c>
      <c r="D670" s="45" t="s">
        <v>326</v>
      </c>
      <c r="E670" s="45">
        <f>934.35+1525.05</f>
        <v>2459.4</v>
      </c>
      <c r="F670" s="45" t="s">
        <v>412</v>
      </c>
      <c r="G670" s="58"/>
      <c r="H670" s="91"/>
      <c r="I670" s="21"/>
      <c r="J670" s="21"/>
      <c r="P670" s="47"/>
    </row>
    <row r="671" spans="1:16">
      <c r="A671" s="54"/>
      <c r="B671" s="56"/>
      <c r="C671" s="103" t="s">
        <v>364</v>
      </c>
      <c r="D671" s="45" t="s">
        <v>326</v>
      </c>
      <c r="E671" s="45">
        <v>10500</v>
      </c>
      <c r="F671" s="45" t="s">
        <v>376</v>
      </c>
      <c r="G671" s="58"/>
      <c r="H671" s="91"/>
      <c r="I671" s="21"/>
      <c r="J671" s="21"/>
      <c r="P671" s="47"/>
    </row>
    <row r="672" spans="1:16">
      <c r="A672" s="54"/>
      <c r="B672" s="79" t="s">
        <v>196</v>
      </c>
      <c r="C672" s="54"/>
      <c r="D672" s="56"/>
      <c r="E672" s="86">
        <f>SUM(E670:E671)</f>
        <v>12959.4</v>
      </c>
      <c r="F672" s="56"/>
      <c r="G672" s="54"/>
      <c r="H672" s="91"/>
      <c r="I672" s="21"/>
      <c r="J672" s="21"/>
      <c r="P672" s="47"/>
    </row>
    <row r="673" spans="1:17" ht="14.25">
      <c r="A673" s="54">
        <v>139</v>
      </c>
      <c r="B673" s="90" t="s">
        <v>82</v>
      </c>
      <c r="C673" s="54"/>
      <c r="D673" s="56"/>
      <c r="E673" s="56"/>
      <c r="F673" s="56"/>
      <c r="G673" s="54"/>
      <c r="H673" s="91"/>
      <c r="I673" s="21"/>
      <c r="J673" s="21"/>
      <c r="P673" s="47"/>
    </row>
    <row r="674" spans="1:17">
      <c r="A674" s="54"/>
      <c r="B674" s="55" t="s">
        <v>195</v>
      </c>
      <c r="C674" s="54"/>
      <c r="D674" s="56"/>
      <c r="E674" s="56"/>
      <c r="F674" s="56"/>
      <c r="G674" s="54"/>
      <c r="H674" s="91"/>
      <c r="I674" s="21"/>
      <c r="J674" s="60"/>
      <c r="K674" s="62"/>
      <c r="L674" s="61"/>
      <c r="M674" s="62"/>
      <c r="N674" s="62"/>
      <c r="O674" s="62"/>
      <c r="P674" s="62"/>
      <c r="Q674" s="77"/>
    </row>
    <row r="675" spans="1:17">
      <c r="A675" s="54"/>
      <c r="B675" s="55"/>
      <c r="C675" s="103"/>
      <c r="D675" s="45"/>
      <c r="E675" s="57"/>
      <c r="F675" s="56"/>
      <c r="G675" s="58"/>
      <c r="H675" s="91"/>
      <c r="I675" s="21"/>
      <c r="J675" s="21"/>
      <c r="P675" s="47"/>
    </row>
    <row r="676" spans="1:17">
      <c r="A676" s="54"/>
      <c r="B676" s="79" t="s">
        <v>196</v>
      </c>
      <c r="C676" s="54"/>
      <c r="D676" s="56"/>
      <c r="E676" s="86">
        <f>SUM(E675:E675)</f>
        <v>0</v>
      </c>
      <c r="F676" s="56"/>
      <c r="G676" s="54"/>
      <c r="H676" s="91"/>
      <c r="I676" s="21"/>
      <c r="J676" s="21"/>
      <c r="P676" s="47"/>
    </row>
    <row r="677" spans="1:17" ht="14.25">
      <c r="A677" s="54">
        <v>140</v>
      </c>
      <c r="B677" s="90" t="s">
        <v>83</v>
      </c>
      <c r="C677" s="54"/>
      <c r="D677" s="56"/>
      <c r="E677" s="56"/>
      <c r="F677" s="56"/>
      <c r="G677" s="54"/>
      <c r="H677" s="97" t="s">
        <v>264</v>
      </c>
      <c r="I677" s="21"/>
      <c r="J677" s="21"/>
      <c r="P677"/>
    </row>
    <row r="678" spans="1:17">
      <c r="A678" s="54"/>
      <c r="B678" s="55" t="s">
        <v>195</v>
      </c>
      <c r="C678" s="54"/>
      <c r="D678" s="56"/>
      <c r="E678" s="56"/>
      <c r="F678" s="56"/>
      <c r="G678" s="54"/>
      <c r="H678" s="91"/>
      <c r="I678" s="21"/>
      <c r="J678" s="21"/>
      <c r="P678"/>
    </row>
    <row r="679" spans="1:17">
      <c r="A679" s="54"/>
      <c r="B679" s="55" t="s">
        <v>277</v>
      </c>
      <c r="C679" s="103" t="s">
        <v>281</v>
      </c>
      <c r="D679" s="45" t="s">
        <v>326</v>
      </c>
      <c r="E679" s="45">
        <v>4871.04</v>
      </c>
      <c r="F679" s="45" t="s">
        <v>345</v>
      </c>
      <c r="G679" s="58"/>
      <c r="H679" s="91"/>
      <c r="I679" s="21"/>
      <c r="J679" s="21"/>
      <c r="P679"/>
    </row>
    <row r="680" spans="1:17">
      <c r="A680" s="54"/>
      <c r="B680" s="55" t="s">
        <v>648</v>
      </c>
      <c r="C680" s="103" t="s">
        <v>649</v>
      </c>
      <c r="D680" s="45" t="s">
        <v>326</v>
      </c>
      <c r="E680" s="45">
        <v>994.74</v>
      </c>
      <c r="F680" s="45" t="s">
        <v>333</v>
      </c>
      <c r="G680" s="58"/>
      <c r="H680" s="91"/>
      <c r="I680" s="21"/>
      <c r="J680" s="21"/>
      <c r="P680"/>
    </row>
    <row r="681" spans="1:17">
      <c r="A681" s="54"/>
      <c r="B681" s="79" t="s">
        <v>196</v>
      </c>
      <c r="C681" s="54"/>
      <c r="D681" s="56"/>
      <c r="E681" s="86">
        <f>SUM(E679:E680)</f>
        <v>5865.78</v>
      </c>
      <c r="F681" s="56"/>
      <c r="G681" s="54"/>
      <c r="H681" s="91"/>
      <c r="I681" s="21"/>
      <c r="J681" s="21"/>
      <c r="P681"/>
    </row>
    <row r="682" spans="1:17" ht="14.25">
      <c r="A682" s="54">
        <v>141</v>
      </c>
      <c r="B682" s="90" t="s">
        <v>258</v>
      </c>
      <c r="C682" s="54"/>
      <c r="D682" s="56"/>
      <c r="E682" s="56"/>
      <c r="F682" s="56"/>
      <c r="G682" s="54"/>
      <c r="H682" s="97" t="s">
        <v>264</v>
      </c>
      <c r="I682" s="21"/>
      <c r="J682" s="21"/>
      <c r="P682" s="47"/>
      <c r="Q682" s="6"/>
    </row>
    <row r="683" spans="1:17">
      <c r="A683" s="54"/>
      <c r="B683" s="56" t="s">
        <v>292</v>
      </c>
      <c r="C683" s="103" t="s">
        <v>270</v>
      </c>
      <c r="D683" s="45" t="s">
        <v>326</v>
      </c>
      <c r="E683" s="45">
        <v>3759.44</v>
      </c>
      <c r="F683" s="45" t="s">
        <v>320</v>
      </c>
      <c r="G683" s="58"/>
      <c r="H683" s="91"/>
      <c r="I683" s="21"/>
      <c r="J683" s="21"/>
      <c r="P683" s="47"/>
      <c r="Q683" s="6"/>
    </row>
    <row r="684" spans="1:17">
      <c r="A684" s="54"/>
      <c r="B684" s="56" t="s">
        <v>308</v>
      </c>
      <c r="C684" s="103" t="s">
        <v>560</v>
      </c>
      <c r="D684" s="45" t="s">
        <v>326</v>
      </c>
      <c r="E684" s="45">
        <f>17295.4+2652.24+2404.25</f>
        <v>22351.89</v>
      </c>
      <c r="F684" s="45" t="s">
        <v>531</v>
      </c>
      <c r="G684" s="58"/>
      <c r="H684" s="91"/>
      <c r="I684" s="21"/>
      <c r="J684" s="21"/>
      <c r="P684" s="47"/>
      <c r="Q684" s="6"/>
    </row>
    <row r="685" spans="1:17">
      <c r="A685" s="54"/>
      <c r="B685" s="56" t="s">
        <v>532</v>
      </c>
      <c r="C685" s="103" t="s">
        <v>533</v>
      </c>
      <c r="D685" s="45" t="s">
        <v>326</v>
      </c>
      <c r="E685" s="45">
        <v>1250.8399999999999</v>
      </c>
      <c r="F685" s="45" t="s">
        <v>534</v>
      </c>
      <c r="G685" s="58"/>
      <c r="H685" s="91"/>
      <c r="I685" s="21"/>
      <c r="J685" s="21"/>
      <c r="P685" s="47"/>
      <c r="Q685" s="6"/>
    </row>
    <row r="686" spans="1:17">
      <c r="A686" s="54"/>
      <c r="B686" s="56"/>
      <c r="C686" s="103" t="s">
        <v>535</v>
      </c>
      <c r="D686" s="45" t="s">
        <v>326</v>
      </c>
      <c r="E686" s="45">
        <v>8002.83</v>
      </c>
      <c r="F686" s="45" t="s">
        <v>322</v>
      </c>
      <c r="G686" s="58"/>
      <c r="H686" s="91"/>
      <c r="I686" s="21"/>
      <c r="J686" s="21"/>
      <c r="P686" s="47"/>
      <c r="Q686" s="6"/>
    </row>
    <row r="687" spans="1:17">
      <c r="A687" s="54"/>
      <c r="B687" s="56"/>
      <c r="C687" s="103" t="s">
        <v>364</v>
      </c>
      <c r="D687" s="45" t="s">
        <v>326</v>
      </c>
      <c r="E687" s="45">
        <v>3500</v>
      </c>
      <c r="F687" s="45" t="s">
        <v>367</v>
      </c>
      <c r="G687" s="58"/>
      <c r="H687" s="91"/>
      <c r="I687" s="21"/>
      <c r="J687" s="21"/>
      <c r="P687" s="47"/>
      <c r="Q687" s="6"/>
    </row>
    <row r="688" spans="1:17">
      <c r="A688" s="54"/>
      <c r="B688" s="79" t="s">
        <v>196</v>
      </c>
      <c r="C688" s="54"/>
      <c r="D688" s="56"/>
      <c r="E688" s="86">
        <f>SUM(E683:E687)</f>
        <v>38865</v>
      </c>
      <c r="F688" s="56"/>
      <c r="G688" s="54"/>
      <c r="H688" s="91"/>
      <c r="I688" s="21"/>
      <c r="J688" s="21"/>
      <c r="P688" s="47"/>
      <c r="Q688" s="16"/>
    </row>
    <row r="689" spans="1:18" ht="14.25">
      <c r="A689" s="54">
        <v>142</v>
      </c>
      <c r="B689" s="90" t="s">
        <v>84</v>
      </c>
      <c r="C689" s="54"/>
      <c r="D689" s="56"/>
      <c r="E689" s="56"/>
      <c r="F689" s="56"/>
      <c r="G689" s="54"/>
      <c r="H689" s="91"/>
      <c r="I689" s="21"/>
      <c r="J689" s="21"/>
      <c r="P689"/>
    </row>
    <row r="690" spans="1:18">
      <c r="A690" s="54"/>
      <c r="B690" s="55" t="s">
        <v>195</v>
      </c>
      <c r="C690" s="54"/>
      <c r="D690" s="56"/>
      <c r="E690" s="56"/>
      <c r="F690" s="56"/>
      <c r="G690" s="54"/>
      <c r="H690" s="91"/>
      <c r="I690" s="21"/>
      <c r="J690" s="21"/>
      <c r="P690"/>
    </row>
    <row r="691" spans="1:18">
      <c r="A691" s="54"/>
      <c r="B691" s="55"/>
      <c r="C691" s="103"/>
      <c r="D691" s="45"/>
      <c r="E691" s="45"/>
      <c r="F691" s="45"/>
      <c r="G691" s="58"/>
      <c r="H691" s="91"/>
      <c r="I691" s="21"/>
      <c r="J691" s="21"/>
      <c r="P691"/>
    </row>
    <row r="692" spans="1:18">
      <c r="A692" s="54"/>
      <c r="B692" s="79" t="s">
        <v>196</v>
      </c>
      <c r="C692" s="54"/>
      <c r="D692" s="56"/>
      <c r="E692" s="86">
        <f>SUM(E691:E691)</f>
        <v>0</v>
      </c>
      <c r="F692" s="56"/>
      <c r="G692" s="54"/>
      <c r="H692" s="91"/>
      <c r="I692" s="21"/>
      <c r="J692" s="21"/>
      <c r="P692"/>
      <c r="R692" s="6"/>
    </row>
    <row r="693" spans="1:18" ht="14.25">
      <c r="A693" s="54">
        <v>143</v>
      </c>
      <c r="B693" s="90" t="s">
        <v>85</v>
      </c>
      <c r="C693" s="54"/>
      <c r="D693" s="56"/>
      <c r="E693" s="56"/>
      <c r="F693" s="56"/>
      <c r="G693" s="54"/>
      <c r="H693" s="91"/>
      <c r="I693" s="21"/>
      <c r="J693" s="21"/>
      <c r="P693" s="47"/>
    </row>
    <row r="694" spans="1:18">
      <c r="A694" s="54"/>
      <c r="B694" s="55" t="s">
        <v>195</v>
      </c>
      <c r="C694" s="54"/>
      <c r="D694" s="56"/>
      <c r="E694" s="56"/>
      <c r="F694" s="56"/>
      <c r="G694" s="54"/>
      <c r="H694" s="91"/>
      <c r="I694" s="21"/>
      <c r="J694" s="21"/>
      <c r="P694" s="47"/>
    </row>
    <row r="695" spans="1:18">
      <c r="A695" s="54"/>
      <c r="B695" s="55"/>
      <c r="C695" s="103"/>
      <c r="D695" s="45"/>
      <c r="E695" s="45"/>
      <c r="F695" s="45"/>
      <c r="G695" s="58"/>
      <c r="H695" s="91"/>
      <c r="I695" s="21"/>
      <c r="J695" s="21"/>
      <c r="P695" s="47"/>
    </row>
    <row r="696" spans="1:18">
      <c r="A696" s="54"/>
      <c r="B696" s="79" t="s">
        <v>196</v>
      </c>
      <c r="C696" s="54"/>
      <c r="D696" s="56"/>
      <c r="E696" s="86">
        <f>SUM(E695:E695)</f>
        <v>0</v>
      </c>
      <c r="F696" s="56"/>
      <c r="G696" s="54"/>
      <c r="H696" s="91"/>
      <c r="I696" s="21"/>
      <c r="J696" s="21"/>
      <c r="K696" s="21"/>
      <c r="L696" s="21"/>
      <c r="M696" s="21"/>
      <c r="N696" s="21"/>
      <c r="O696" s="21"/>
      <c r="P696" s="59"/>
      <c r="Q696" s="21"/>
      <c r="R696" s="92"/>
    </row>
    <row r="697" spans="1:18" ht="14.25">
      <c r="A697" s="54">
        <v>144</v>
      </c>
      <c r="B697" s="90" t="s">
        <v>86</v>
      </c>
      <c r="C697" s="54"/>
      <c r="D697" s="56"/>
      <c r="E697" s="56"/>
      <c r="F697" s="56"/>
      <c r="G697" s="54"/>
      <c r="H697" s="91"/>
      <c r="I697" s="21"/>
      <c r="J697" s="21"/>
      <c r="P697"/>
    </row>
    <row r="698" spans="1:18">
      <c r="A698" s="54"/>
      <c r="B698" s="55" t="s">
        <v>195</v>
      </c>
      <c r="C698" s="54"/>
      <c r="D698" s="56"/>
      <c r="E698" s="56"/>
      <c r="F698" s="56"/>
      <c r="G698" s="54"/>
      <c r="H698" s="91"/>
      <c r="I698" s="21"/>
      <c r="J698" s="21"/>
      <c r="P698"/>
    </row>
    <row r="699" spans="1:18">
      <c r="A699" s="54"/>
      <c r="B699" s="54"/>
      <c r="C699" s="54"/>
      <c r="D699" s="56"/>
      <c r="E699" s="56"/>
      <c r="F699" s="56"/>
      <c r="G699" s="54"/>
      <c r="H699" s="91"/>
      <c r="I699" s="21"/>
      <c r="J699" s="21"/>
      <c r="P699"/>
    </row>
    <row r="700" spans="1:18">
      <c r="A700" s="54"/>
      <c r="B700" s="79" t="s">
        <v>196</v>
      </c>
      <c r="C700" s="54"/>
      <c r="D700" s="56"/>
      <c r="E700" s="121">
        <v>0</v>
      </c>
      <c r="F700" s="56"/>
      <c r="G700" s="54"/>
      <c r="H700" s="91"/>
      <c r="I700" s="21"/>
      <c r="J700" s="21"/>
      <c r="P700"/>
    </row>
    <row r="701" spans="1:18" ht="14.25">
      <c r="A701" s="54">
        <v>145</v>
      </c>
      <c r="B701" s="90" t="s">
        <v>87</v>
      </c>
      <c r="C701" s="54"/>
      <c r="D701" s="56"/>
      <c r="E701" s="56"/>
      <c r="F701" s="56"/>
      <c r="G701" s="54"/>
      <c r="H701" s="91"/>
      <c r="I701" s="21"/>
      <c r="J701" s="21"/>
      <c r="P701"/>
    </row>
    <row r="702" spans="1:18">
      <c r="A702" s="54"/>
      <c r="B702" s="55" t="s">
        <v>195</v>
      </c>
      <c r="C702" s="54"/>
      <c r="D702" s="56"/>
      <c r="E702" s="56"/>
      <c r="F702" s="56"/>
      <c r="G702" s="54"/>
      <c r="H702" s="91"/>
      <c r="I702" s="21"/>
      <c r="J702" s="21"/>
      <c r="P702"/>
    </row>
    <row r="703" spans="1:18">
      <c r="A703" s="54"/>
      <c r="B703" s="54"/>
      <c r="C703" s="54"/>
      <c r="D703" s="56"/>
      <c r="E703" s="56"/>
      <c r="F703" s="56"/>
      <c r="G703" s="104"/>
      <c r="H703" s="91"/>
      <c r="I703" s="21"/>
      <c r="J703" s="21"/>
      <c r="P703"/>
    </row>
    <row r="704" spans="1:18">
      <c r="A704" s="54"/>
      <c r="B704" s="79" t="s">
        <v>196</v>
      </c>
      <c r="C704" s="54"/>
      <c r="D704" s="56"/>
      <c r="E704" s="121">
        <f>SUM(E703:E703)</f>
        <v>0</v>
      </c>
      <c r="F704" s="56"/>
      <c r="G704" s="54"/>
      <c r="H704" s="91"/>
      <c r="I704" s="21"/>
      <c r="J704" s="21"/>
      <c r="P704"/>
      <c r="Q704" s="6"/>
    </row>
    <row r="705" spans="1:19" ht="14.25">
      <c r="A705" s="54">
        <v>146</v>
      </c>
      <c r="B705" s="90" t="s">
        <v>88</v>
      </c>
      <c r="C705" s="54"/>
      <c r="D705" s="56"/>
      <c r="E705" s="56"/>
      <c r="F705" s="56"/>
      <c r="G705" s="54"/>
      <c r="H705" s="91"/>
      <c r="I705" s="21"/>
      <c r="J705" s="21"/>
      <c r="P705"/>
    </row>
    <row r="706" spans="1:19">
      <c r="A706" s="54"/>
      <c r="B706" s="55" t="s">
        <v>195</v>
      </c>
      <c r="C706" s="54"/>
      <c r="D706" s="56"/>
      <c r="E706" s="56"/>
      <c r="F706" s="56"/>
      <c r="G706" s="54"/>
      <c r="H706" s="91"/>
      <c r="I706" s="21"/>
      <c r="J706" s="21"/>
      <c r="P706"/>
    </row>
    <row r="707" spans="1:19">
      <c r="A707" s="54"/>
      <c r="B707" s="56" t="s">
        <v>275</v>
      </c>
      <c r="C707" s="103" t="s">
        <v>446</v>
      </c>
      <c r="D707" s="45" t="s">
        <v>326</v>
      </c>
      <c r="E707" s="56">
        <v>1167.3599999999999</v>
      </c>
      <c r="F707" s="56" t="s">
        <v>320</v>
      </c>
      <c r="G707" s="119"/>
      <c r="H707" s="91"/>
      <c r="I707" s="21"/>
      <c r="J707" s="21"/>
      <c r="P707"/>
    </row>
    <row r="708" spans="1:19">
      <c r="A708" s="54"/>
      <c r="B708" s="79" t="s">
        <v>196</v>
      </c>
      <c r="C708" s="54"/>
      <c r="D708" s="56"/>
      <c r="E708" s="86">
        <f>SUM(E707:E707)</f>
        <v>1167.3599999999999</v>
      </c>
      <c r="F708" s="56"/>
      <c r="G708" s="54"/>
      <c r="H708" s="91"/>
      <c r="I708" s="21"/>
      <c r="J708" s="21"/>
      <c r="P708"/>
    </row>
    <row r="709" spans="1:19" ht="14.25">
      <c r="A709" s="54">
        <v>147</v>
      </c>
      <c r="B709" s="90" t="s">
        <v>89</v>
      </c>
      <c r="C709" s="54"/>
      <c r="D709" s="56"/>
      <c r="E709" s="56"/>
      <c r="F709" s="56"/>
      <c r="G709" s="54"/>
      <c r="H709" s="91"/>
      <c r="I709" s="21"/>
      <c r="J709" s="21"/>
      <c r="L709" s="25"/>
      <c r="P709" s="47"/>
    </row>
    <row r="710" spans="1:19">
      <c r="A710" s="54"/>
      <c r="B710" s="55" t="s">
        <v>195</v>
      </c>
      <c r="C710" s="54"/>
      <c r="D710" s="56"/>
      <c r="E710" s="56"/>
      <c r="F710" s="56"/>
      <c r="G710" s="54"/>
      <c r="H710" s="91"/>
      <c r="I710" s="21"/>
      <c r="J710" s="21"/>
      <c r="P710" s="47"/>
    </row>
    <row r="711" spans="1:19">
      <c r="A711" s="54"/>
      <c r="B711" s="55"/>
      <c r="C711" s="103"/>
      <c r="D711" s="45"/>
      <c r="E711" s="144"/>
      <c r="F711" s="45"/>
      <c r="G711" s="58"/>
      <c r="H711" s="91"/>
      <c r="I711" s="21"/>
      <c r="J711" s="21"/>
      <c r="P711" s="47"/>
    </row>
    <row r="712" spans="1:19">
      <c r="A712" s="54"/>
      <c r="B712" s="79" t="s">
        <v>196</v>
      </c>
      <c r="C712" s="54"/>
      <c r="D712" s="56"/>
      <c r="E712" s="86">
        <f>SUM(E711:E711)</f>
        <v>0</v>
      </c>
      <c r="F712" s="56"/>
      <c r="G712" s="54"/>
      <c r="H712" s="91"/>
      <c r="I712" s="21"/>
      <c r="J712" s="21"/>
      <c r="O712" s="6"/>
      <c r="P712" s="52"/>
      <c r="Q712" s="36"/>
      <c r="R712" s="37"/>
      <c r="S712" s="38"/>
    </row>
    <row r="713" spans="1:19" ht="14.25">
      <c r="A713" s="54">
        <v>148</v>
      </c>
      <c r="B713" s="90" t="s">
        <v>90</v>
      </c>
      <c r="C713" s="54"/>
      <c r="D713" s="56"/>
      <c r="E713" s="56"/>
      <c r="F713" s="56"/>
      <c r="G713" s="54"/>
      <c r="H713" s="97" t="s">
        <v>264</v>
      </c>
      <c r="I713" s="21"/>
      <c r="J713" s="21"/>
      <c r="P713" s="52"/>
    </row>
    <row r="714" spans="1:19">
      <c r="A714" s="54"/>
      <c r="B714" s="55" t="s">
        <v>195</v>
      </c>
      <c r="C714" s="54"/>
      <c r="D714" s="56"/>
      <c r="E714" s="56"/>
      <c r="F714" s="56"/>
      <c r="G714" s="54"/>
      <c r="H714" s="91"/>
      <c r="I714" s="21"/>
      <c r="J714" s="21"/>
      <c r="P714" s="52"/>
    </row>
    <row r="715" spans="1:19">
      <c r="A715" s="54"/>
      <c r="B715" s="56"/>
      <c r="C715" s="103"/>
      <c r="D715" s="45"/>
      <c r="E715" s="45"/>
      <c r="F715" s="45"/>
      <c r="G715" s="58"/>
      <c r="H715" s="91"/>
      <c r="I715" s="21"/>
      <c r="J715" s="21"/>
      <c r="P715" s="52"/>
    </row>
    <row r="716" spans="1:19">
      <c r="A716" s="54"/>
      <c r="B716" s="79" t="s">
        <v>196</v>
      </c>
      <c r="C716" s="54"/>
      <c r="D716" s="56"/>
      <c r="E716" s="86">
        <f>SUM(E715:E715)</f>
        <v>0</v>
      </c>
      <c r="F716" s="56"/>
      <c r="G716" s="54"/>
      <c r="H716" s="91"/>
      <c r="I716" s="21"/>
      <c r="J716" s="21"/>
      <c r="P716" s="47"/>
    </row>
    <row r="717" spans="1:19" ht="14.25">
      <c r="A717" s="54">
        <v>149</v>
      </c>
      <c r="B717" s="90" t="s">
        <v>91</v>
      </c>
      <c r="C717" s="54"/>
      <c r="D717" s="56"/>
      <c r="E717" s="56"/>
      <c r="F717" s="56"/>
      <c r="G717" s="54"/>
      <c r="H717" s="91"/>
      <c r="I717" s="21"/>
      <c r="J717" s="21"/>
      <c r="P717" s="47"/>
    </row>
    <row r="718" spans="1:19">
      <c r="A718" s="54"/>
      <c r="B718" s="55" t="s">
        <v>195</v>
      </c>
      <c r="C718" s="54"/>
      <c r="D718" s="56"/>
      <c r="E718" s="56"/>
      <c r="F718" s="56"/>
      <c r="G718" s="54"/>
      <c r="H718" s="91"/>
      <c r="I718" s="21"/>
      <c r="J718" s="21"/>
      <c r="P718"/>
    </row>
    <row r="719" spans="1:19">
      <c r="A719" s="54"/>
      <c r="B719" s="56" t="s">
        <v>292</v>
      </c>
      <c r="C719" s="103" t="s">
        <v>663</v>
      </c>
      <c r="D719" s="45" t="s">
        <v>326</v>
      </c>
      <c r="E719" s="45">
        <v>1736.93</v>
      </c>
      <c r="F719" s="45" t="s">
        <v>518</v>
      </c>
      <c r="G719" s="58"/>
      <c r="H719" s="91"/>
      <c r="I719" s="21"/>
      <c r="J719" s="21"/>
      <c r="P719"/>
    </row>
    <row r="720" spans="1:19">
      <c r="A720" s="54"/>
      <c r="B720" s="79" t="s">
        <v>196</v>
      </c>
      <c r="C720" s="54"/>
      <c r="D720" s="56"/>
      <c r="E720" s="86">
        <f>SUM(E719:E719)</f>
        <v>1736.93</v>
      </c>
      <c r="F720" s="56"/>
      <c r="G720" s="54"/>
      <c r="H720" s="91"/>
      <c r="I720" s="25"/>
      <c r="J720" s="60"/>
      <c r="K720" s="81"/>
      <c r="L720" s="40"/>
      <c r="M720" s="23"/>
      <c r="N720" s="23"/>
      <c r="O720" s="23"/>
      <c r="P720" s="26"/>
      <c r="Q720" s="64"/>
      <c r="R720" s="64"/>
    </row>
    <row r="721" spans="1:16" ht="14.25">
      <c r="A721" s="54">
        <v>150</v>
      </c>
      <c r="B721" s="90" t="s">
        <v>92</v>
      </c>
      <c r="C721" s="54"/>
      <c r="D721" s="56"/>
      <c r="E721" s="56"/>
      <c r="F721" s="56"/>
      <c r="G721" s="54"/>
      <c r="H721" s="91"/>
      <c r="I721" s="25"/>
      <c r="J721" s="21"/>
      <c r="P721"/>
    </row>
    <row r="722" spans="1:16">
      <c r="A722" s="54"/>
      <c r="B722" s="55" t="s">
        <v>195</v>
      </c>
      <c r="C722" s="54"/>
      <c r="D722" s="56"/>
      <c r="E722" s="56"/>
      <c r="F722" s="56"/>
      <c r="G722" s="54"/>
      <c r="H722" s="91"/>
      <c r="I722" s="25"/>
      <c r="J722" s="21"/>
      <c r="P722"/>
    </row>
    <row r="723" spans="1:16">
      <c r="A723" s="54"/>
      <c r="B723" s="152" t="s">
        <v>477</v>
      </c>
      <c r="C723" s="103" t="s">
        <v>478</v>
      </c>
      <c r="D723" s="45" t="s">
        <v>326</v>
      </c>
      <c r="E723" s="45">
        <v>2592.6</v>
      </c>
      <c r="F723" s="45" t="s">
        <v>317</v>
      </c>
      <c r="G723" s="58"/>
      <c r="H723" s="91"/>
      <c r="I723" s="25"/>
      <c r="J723" s="21"/>
      <c r="P723"/>
    </row>
    <row r="724" spans="1:16">
      <c r="A724" s="54"/>
      <c r="B724" s="55"/>
      <c r="C724" s="103" t="s">
        <v>338</v>
      </c>
      <c r="D724" s="45" t="s">
        <v>326</v>
      </c>
      <c r="E724" s="45">
        <v>2746.58</v>
      </c>
      <c r="F724" s="45" t="s">
        <v>321</v>
      </c>
      <c r="G724" s="58"/>
      <c r="H724" s="91"/>
      <c r="I724" s="25"/>
      <c r="J724" s="21"/>
      <c r="P724"/>
    </row>
    <row r="725" spans="1:16">
      <c r="A725" s="54"/>
      <c r="B725" s="55" t="s">
        <v>331</v>
      </c>
      <c r="C725" s="103" t="s">
        <v>276</v>
      </c>
      <c r="D725" s="45" t="s">
        <v>326</v>
      </c>
      <c r="E725" s="45">
        <v>1502.32</v>
      </c>
      <c r="F725" s="45" t="s">
        <v>320</v>
      </c>
      <c r="G725" s="58"/>
      <c r="H725" s="91"/>
      <c r="I725" s="25"/>
      <c r="J725" s="21"/>
      <c r="P725"/>
    </row>
    <row r="726" spans="1:16">
      <c r="A726" s="54"/>
      <c r="B726" s="55" t="s">
        <v>297</v>
      </c>
      <c r="C726" s="103" t="s">
        <v>276</v>
      </c>
      <c r="D726" s="45" t="s">
        <v>326</v>
      </c>
      <c r="E726" s="45">
        <v>1502.32</v>
      </c>
      <c r="F726" s="45" t="s">
        <v>320</v>
      </c>
      <c r="G726" s="58"/>
      <c r="H726" s="91"/>
      <c r="I726" s="25"/>
      <c r="J726" s="21"/>
      <c r="P726"/>
    </row>
    <row r="727" spans="1:16">
      <c r="A727" s="54"/>
      <c r="B727" s="79" t="s">
        <v>196</v>
      </c>
      <c r="C727" s="54"/>
      <c r="D727" s="56"/>
      <c r="E727" s="143">
        <f>SUM(E723:E726)</f>
        <v>8343.82</v>
      </c>
      <c r="F727" s="56"/>
      <c r="G727" s="104"/>
      <c r="H727" s="91"/>
      <c r="I727" s="25"/>
      <c r="J727" s="21"/>
      <c r="P727" s="47"/>
    </row>
    <row r="728" spans="1:16" ht="14.25">
      <c r="A728" s="54">
        <v>151</v>
      </c>
      <c r="B728" s="90" t="s">
        <v>93</v>
      </c>
      <c r="C728" s="54"/>
      <c r="D728" s="56"/>
      <c r="E728" s="56"/>
      <c r="F728" s="56"/>
      <c r="G728" s="54"/>
      <c r="H728" s="91"/>
      <c r="I728" s="21"/>
      <c r="J728" s="21"/>
      <c r="P728" s="47"/>
    </row>
    <row r="729" spans="1:16">
      <c r="A729" s="54"/>
      <c r="B729" s="55" t="s">
        <v>195</v>
      </c>
      <c r="C729" s="54"/>
      <c r="D729" s="56"/>
      <c r="E729" s="56"/>
      <c r="F729" s="56"/>
      <c r="G729" s="54"/>
      <c r="H729" s="91"/>
      <c r="I729" s="21"/>
      <c r="J729" s="21"/>
      <c r="P729" s="47"/>
    </row>
    <row r="730" spans="1:16">
      <c r="A730" s="130"/>
      <c r="B730" s="131"/>
      <c r="C730" s="103" t="s">
        <v>382</v>
      </c>
      <c r="D730" s="45" t="s">
        <v>325</v>
      </c>
      <c r="E730" s="101">
        <v>150686.15</v>
      </c>
      <c r="F730" s="45"/>
      <c r="G730" s="132"/>
      <c r="H730" s="91"/>
      <c r="I730" s="21"/>
      <c r="J730" s="21"/>
      <c r="P730" s="47"/>
    </row>
    <row r="731" spans="1:16">
      <c r="A731" s="130"/>
      <c r="B731" s="131" t="s">
        <v>527</v>
      </c>
      <c r="C731" s="103" t="s">
        <v>528</v>
      </c>
      <c r="D731" s="45" t="s">
        <v>326</v>
      </c>
      <c r="E731" s="101">
        <f>12139.32+1412.28</f>
        <v>13551.6</v>
      </c>
      <c r="F731" s="45" t="s">
        <v>424</v>
      </c>
      <c r="G731" s="132"/>
      <c r="H731" s="91"/>
      <c r="I731" s="21"/>
      <c r="J731" s="21"/>
      <c r="P731" s="47"/>
    </row>
    <row r="732" spans="1:16">
      <c r="A732" s="130"/>
      <c r="B732" s="131" t="s">
        <v>275</v>
      </c>
      <c r="C732" s="103" t="s">
        <v>276</v>
      </c>
      <c r="D732" s="45" t="s">
        <v>326</v>
      </c>
      <c r="E732" s="101">
        <v>1330.76</v>
      </c>
      <c r="F732" s="45" t="s">
        <v>320</v>
      </c>
      <c r="G732" s="132"/>
      <c r="H732" s="91"/>
      <c r="I732" s="21"/>
      <c r="J732" s="21"/>
      <c r="P732" s="47"/>
    </row>
    <row r="733" spans="1:16">
      <c r="A733" s="54"/>
      <c r="B733" s="79" t="s">
        <v>196</v>
      </c>
      <c r="C733" s="54"/>
      <c r="D733" s="56"/>
      <c r="E733" s="86">
        <f>SUM(E730:E732)</f>
        <v>165568.51</v>
      </c>
      <c r="F733" s="56"/>
      <c r="G733" s="54"/>
      <c r="H733" s="91"/>
      <c r="I733" s="21"/>
      <c r="J733" s="21"/>
      <c r="P733" s="47"/>
    </row>
    <row r="734" spans="1:16" ht="14.25">
      <c r="A734" s="54">
        <v>152</v>
      </c>
      <c r="B734" s="90" t="s">
        <v>199</v>
      </c>
      <c r="C734" s="54"/>
      <c r="D734" s="56"/>
      <c r="E734" s="86"/>
      <c r="F734" s="56"/>
      <c r="G734" s="54"/>
      <c r="H734" s="91"/>
      <c r="I734" s="21"/>
      <c r="J734" s="21"/>
      <c r="P734" s="47"/>
    </row>
    <row r="735" spans="1:16">
      <c r="A735" s="54"/>
      <c r="B735" s="55" t="s">
        <v>195</v>
      </c>
      <c r="C735" s="54"/>
      <c r="D735" s="56"/>
      <c r="E735" s="86"/>
      <c r="F735" s="56"/>
      <c r="G735" s="54"/>
      <c r="H735" s="91"/>
      <c r="I735" s="21"/>
      <c r="J735" s="21"/>
      <c r="P735" s="47"/>
    </row>
    <row r="736" spans="1:16">
      <c r="A736" s="54"/>
      <c r="B736" s="56"/>
      <c r="C736" s="103"/>
      <c r="D736" s="45"/>
      <c r="E736" s="45"/>
      <c r="F736" s="45"/>
      <c r="G736" s="58"/>
      <c r="H736" s="91"/>
      <c r="I736" s="21"/>
      <c r="J736" s="21"/>
      <c r="P736" s="47"/>
    </row>
    <row r="737" spans="1:17">
      <c r="A737" s="54"/>
      <c r="B737" s="79" t="s">
        <v>196</v>
      </c>
      <c r="C737" s="54"/>
      <c r="D737" s="56"/>
      <c r="E737" s="86">
        <f>SUM(E736:E736)</f>
        <v>0</v>
      </c>
      <c r="F737" s="56"/>
      <c r="G737" s="54"/>
      <c r="H737" s="91"/>
      <c r="I737" s="21"/>
      <c r="J737" s="21"/>
      <c r="K737" s="21"/>
      <c r="L737" s="21"/>
      <c r="M737" s="21"/>
      <c r="N737" s="21"/>
      <c r="O737" s="21"/>
      <c r="P737" s="21"/>
      <c r="Q737" s="21"/>
    </row>
    <row r="738" spans="1:17" ht="14.25">
      <c r="A738" s="54">
        <v>153</v>
      </c>
      <c r="B738" s="90" t="s">
        <v>13</v>
      </c>
      <c r="C738" s="54"/>
      <c r="D738" s="56"/>
      <c r="E738" s="143"/>
      <c r="F738" s="56"/>
      <c r="G738" s="54"/>
      <c r="H738" s="91"/>
      <c r="I738" s="21"/>
      <c r="J738" s="21"/>
      <c r="P738"/>
    </row>
    <row r="739" spans="1:17">
      <c r="A739" s="54"/>
      <c r="B739" s="55" t="s">
        <v>195</v>
      </c>
      <c r="C739" s="54"/>
      <c r="D739" s="56"/>
      <c r="E739" s="143"/>
      <c r="F739" s="56"/>
      <c r="G739" s="54"/>
      <c r="H739" s="91"/>
      <c r="I739" s="21"/>
      <c r="J739" s="21"/>
      <c r="P739"/>
    </row>
    <row r="740" spans="1:17">
      <c r="A740" s="54"/>
      <c r="B740" s="56"/>
      <c r="C740" s="83"/>
      <c r="D740" s="45"/>
      <c r="E740" s="45"/>
      <c r="F740" s="45"/>
      <c r="G740" s="58"/>
      <c r="H740" s="91"/>
      <c r="I740" s="21"/>
      <c r="J740" s="21"/>
      <c r="P740" s="47"/>
    </row>
    <row r="741" spans="1:17">
      <c r="A741" s="54"/>
      <c r="B741" s="79" t="s">
        <v>196</v>
      </c>
      <c r="C741" s="54"/>
      <c r="D741" s="56"/>
      <c r="E741" s="143">
        <f>SUM(E740:E740)</f>
        <v>0</v>
      </c>
      <c r="F741" s="56"/>
      <c r="G741" s="54"/>
      <c r="H741" s="91"/>
      <c r="I741" s="21"/>
      <c r="J741" s="21"/>
      <c r="P741" s="47"/>
    </row>
    <row r="742" spans="1:17" ht="14.25">
      <c r="A742" s="54">
        <v>154</v>
      </c>
      <c r="B742" s="90" t="s">
        <v>200</v>
      </c>
      <c r="C742" s="54"/>
      <c r="D742" s="56"/>
      <c r="E742" s="56"/>
      <c r="F742" s="56"/>
      <c r="G742" s="54"/>
      <c r="H742" s="91"/>
      <c r="I742" s="21"/>
      <c r="J742" s="21"/>
      <c r="P742"/>
    </row>
    <row r="743" spans="1:17">
      <c r="A743" s="54"/>
      <c r="B743" s="55" t="s">
        <v>195</v>
      </c>
      <c r="C743" s="54"/>
      <c r="D743" s="56"/>
      <c r="E743" s="56"/>
      <c r="F743" s="56"/>
      <c r="G743" s="54"/>
      <c r="H743" s="91"/>
      <c r="I743" s="21"/>
      <c r="J743" s="21"/>
      <c r="P743"/>
    </row>
    <row r="744" spans="1:17">
      <c r="A744" s="54"/>
      <c r="B744" s="56"/>
      <c r="C744" s="53"/>
      <c r="D744" s="56"/>
      <c r="E744" s="56"/>
      <c r="F744" s="56"/>
      <c r="G744" s="119"/>
      <c r="H744" s="91"/>
      <c r="I744" s="21"/>
      <c r="J744" s="21"/>
      <c r="P744"/>
    </row>
    <row r="745" spans="1:17">
      <c r="A745" s="54"/>
      <c r="B745" s="79" t="s">
        <v>196</v>
      </c>
      <c r="C745" s="54"/>
      <c r="D745" s="56"/>
      <c r="E745" s="86">
        <f>SUM(E744:E744)</f>
        <v>0</v>
      </c>
      <c r="F745" s="56"/>
      <c r="G745" s="54"/>
      <c r="H745" s="91"/>
      <c r="I745" s="21"/>
      <c r="J745" s="21"/>
      <c r="P745"/>
    </row>
    <row r="746" spans="1:17" ht="14.25">
      <c r="A746" s="54">
        <v>155</v>
      </c>
      <c r="B746" s="90" t="s">
        <v>201</v>
      </c>
      <c r="C746" s="54"/>
      <c r="D746" s="56"/>
      <c r="E746" s="57"/>
      <c r="F746" s="56"/>
      <c r="G746" s="54"/>
      <c r="H746" s="97" t="s">
        <v>264</v>
      </c>
      <c r="I746" s="21"/>
      <c r="J746" s="21"/>
      <c r="P746"/>
    </row>
    <row r="747" spans="1:17">
      <c r="A747" s="153"/>
      <c r="B747" s="154" t="s">
        <v>195</v>
      </c>
      <c r="C747" s="155"/>
      <c r="D747" s="156"/>
      <c r="E747" s="156"/>
      <c r="F747" s="156"/>
      <c r="G747" s="54"/>
      <c r="H747" s="91"/>
      <c r="I747" s="21"/>
      <c r="J747" s="21"/>
      <c r="P747"/>
    </row>
    <row r="748" spans="1:17">
      <c r="A748" s="54"/>
      <c r="B748" s="55"/>
      <c r="C748" s="103"/>
      <c r="D748" s="45"/>
      <c r="E748" s="56"/>
      <c r="F748" s="56"/>
      <c r="G748" s="58"/>
      <c r="H748" s="91"/>
      <c r="I748" s="21"/>
      <c r="J748" s="21"/>
      <c r="P748"/>
    </row>
    <row r="749" spans="1:17">
      <c r="A749" s="102"/>
      <c r="B749" s="149" t="s">
        <v>196</v>
      </c>
      <c r="C749" s="102"/>
      <c r="D749" s="150"/>
      <c r="E749" s="151">
        <f>SUM(E748:E748)</f>
        <v>0</v>
      </c>
      <c r="F749" s="150"/>
      <c r="G749" s="54"/>
      <c r="H749" s="91"/>
      <c r="I749" s="21"/>
      <c r="J749" s="21"/>
      <c r="P749"/>
    </row>
    <row r="750" spans="1:17" ht="14.25">
      <c r="A750" s="54">
        <v>156</v>
      </c>
      <c r="B750" s="90" t="s">
        <v>202</v>
      </c>
      <c r="C750" s="54"/>
      <c r="D750" s="56"/>
      <c r="E750" s="56"/>
      <c r="F750" s="56"/>
      <c r="G750" s="54"/>
      <c r="H750" s="97" t="s">
        <v>264</v>
      </c>
      <c r="I750" s="21"/>
      <c r="J750" s="21"/>
      <c r="P750"/>
    </row>
    <row r="751" spans="1:17">
      <c r="A751" s="54"/>
      <c r="B751" s="55" t="s">
        <v>195</v>
      </c>
      <c r="C751" s="53"/>
      <c r="D751" s="56"/>
      <c r="E751" s="56"/>
      <c r="F751" s="56"/>
      <c r="G751" s="54"/>
      <c r="H751" s="91"/>
      <c r="I751" s="21"/>
      <c r="J751" s="21"/>
      <c r="P751"/>
    </row>
    <row r="752" spans="1:17">
      <c r="A752" s="130"/>
      <c r="B752" s="131"/>
      <c r="C752" s="103"/>
      <c r="D752" s="45"/>
      <c r="E752" s="101"/>
      <c r="F752" s="45"/>
      <c r="G752" s="132"/>
      <c r="H752" s="91"/>
      <c r="I752" s="21"/>
      <c r="J752" s="21"/>
      <c r="P752"/>
    </row>
    <row r="753" spans="1:19">
      <c r="A753" s="54"/>
      <c r="B753" s="79" t="s">
        <v>196</v>
      </c>
      <c r="C753" s="54"/>
      <c r="D753" s="56"/>
      <c r="E753" s="86">
        <f>SUM(E752:E752)</f>
        <v>0</v>
      </c>
      <c r="F753" s="56"/>
      <c r="G753" s="54"/>
      <c r="H753" s="91"/>
      <c r="I753" s="21"/>
      <c r="J753" s="21"/>
      <c r="P753"/>
    </row>
    <row r="754" spans="1:19" ht="14.25">
      <c r="A754" s="54">
        <v>157</v>
      </c>
      <c r="B754" s="90" t="s">
        <v>203</v>
      </c>
      <c r="C754" s="54"/>
      <c r="D754" s="56"/>
      <c r="E754" s="56"/>
      <c r="F754" s="56"/>
      <c r="G754" s="54"/>
      <c r="H754" s="97" t="s">
        <v>264</v>
      </c>
      <c r="I754" s="21"/>
      <c r="J754" s="21"/>
      <c r="P754"/>
    </row>
    <row r="755" spans="1:19">
      <c r="A755" s="54"/>
      <c r="B755" s="55" t="s">
        <v>195</v>
      </c>
      <c r="C755" s="54"/>
      <c r="D755" s="56"/>
      <c r="E755" s="56"/>
      <c r="F755" s="56"/>
      <c r="G755" s="54"/>
      <c r="H755" s="91"/>
      <c r="I755" s="21"/>
      <c r="J755" s="21"/>
      <c r="P755"/>
    </row>
    <row r="756" spans="1:19">
      <c r="A756" s="54"/>
      <c r="B756" s="55"/>
      <c r="C756" s="103"/>
      <c r="D756" s="45"/>
      <c r="E756" s="56"/>
      <c r="F756" s="56"/>
      <c r="G756" s="58"/>
      <c r="H756" s="91"/>
      <c r="I756" s="21"/>
      <c r="J756" s="21"/>
      <c r="P756"/>
    </row>
    <row r="757" spans="1:19">
      <c r="A757" s="54"/>
      <c r="B757" s="79" t="s">
        <v>196</v>
      </c>
      <c r="C757" s="54"/>
      <c r="D757" s="56"/>
      <c r="E757" s="86">
        <f>SUM(E756:E756)</f>
        <v>0</v>
      </c>
      <c r="F757" s="56"/>
      <c r="G757" s="54"/>
      <c r="H757" s="91"/>
      <c r="I757" s="21"/>
      <c r="J757" s="21"/>
      <c r="P757"/>
    </row>
    <row r="758" spans="1:19" ht="14.25">
      <c r="A758" s="54">
        <v>158</v>
      </c>
      <c r="B758" s="90" t="s">
        <v>204</v>
      </c>
      <c r="C758" s="54"/>
      <c r="D758" s="56"/>
      <c r="E758" s="56"/>
      <c r="F758" s="56"/>
      <c r="G758" s="54"/>
      <c r="H758" s="97" t="s">
        <v>264</v>
      </c>
      <c r="I758" s="21"/>
      <c r="J758" s="21"/>
      <c r="P758"/>
    </row>
    <row r="759" spans="1:19">
      <c r="A759" s="54"/>
      <c r="B759" s="56"/>
      <c r="C759" s="103"/>
      <c r="D759" s="45"/>
      <c r="E759" s="56"/>
      <c r="F759" s="56"/>
      <c r="G759" s="58"/>
      <c r="H759" s="91"/>
      <c r="I759" s="21"/>
      <c r="J759" s="21"/>
      <c r="P759" s="47"/>
    </row>
    <row r="760" spans="1:19">
      <c r="A760" s="54"/>
      <c r="B760" s="79" t="s">
        <v>196</v>
      </c>
      <c r="C760" s="54"/>
      <c r="D760" s="56"/>
      <c r="E760" s="86">
        <f>SUM(E759:E759)</f>
        <v>0</v>
      </c>
      <c r="F760" s="56"/>
      <c r="G760" s="54"/>
      <c r="H760" s="91"/>
      <c r="I760" s="76"/>
      <c r="J760" s="93"/>
      <c r="K760" s="93"/>
      <c r="L760" s="76"/>
      <c r="M760" s="73"/>
      <c r="N760" s="73"/>
      <c r="O760" s="94"/>
      <c r="P760" s="95"/>
      <c r="Q760" s="76"/>
    </row>
    <row r="761" spans="1:19" ht="14.25">
      <c r="A761" s="54">
        <v>159</v>
      </c>
      <c r="B761" s="90" t="s">
        <v>205</v>
      </c>
      <c r="C761" s="54"/>
      <c r="D761" s="56"/>
      <c r="E761" s="78"/>
      <c r="F761" s="56"/>
      <c r="G761" s="54"/>
      <c r="H761" s="91"/>
      <c r="I761" s="21"/>
      <c r="J761" s="21"/>
      <c r="P761"/>
      <c r="R761" s="22"/>
      <c r="S761" s="16"/>
    </row>
    <row r="762" spans="1:19">
      <c r="A762" s="54"/>
      <c r="B762" s="55" t="s">
        <v>195</v>
      </c>
      <c r="C762" s="54"/>
      <c r="D762" s="56"/>
      <c r="E762" s="78"/>
      <c r="F762" s="56"/>
      <c r="G762" s="54"/>
      <c r="H762" s="91"/>
      <c r="I762" s="21"/>
      <c r="J762" s="21"/>
      <c r="P762"/>
      <c r="R762" s="28"/>
      <c r="S762" s="24"/>
    </row>
    <row r="763" spans="1:19">
      <c r="A763" s="54"/>
      <c r="B763" s="55" t="s">
        <v>458</v>
      </c>
      <c r="C763" s="103" t="s">
        <v>276</v>
      </c>
      <c r="D763" s="45" t="s">
        <v>326</v>
      </c>
      <c r="E763" s="45">
        <v>1330.76</v>
      </c>
      <c r="F763" s="45" t="s">
        <v>320</v>
      </c>
      <c r="G763" s="58"/>
      <c r="H763" s="91"/>
      <c r="I763" s="21"/>
      <c r="J763" s="21"/>
      <c r="P763"/>
      <c r="R763" s="6"/>
      <c r="S763" s="6"/>
    </row>
    <row r="764" spans="1:19">
      <c r="A764" s="54"/>
      <c r="B764" s="55" t="s">
        <v>292</v>
      </c>
      <c r="C764" s="103" t="s">
        <v>488</v>
      </c>
      <c r="D764" s="45" t="s">
        <v>326</v>
      </c>
      <c r="E764" s="45">
        <f>1056.54+164.81</f>
        <v>1221.3499999999999</v>
      </c>
      <c r="F764" s="45" t="s">
        <v>321</v>
      </c>
      <c r="G764" s="58"/>
      <c r="H764" s="91"/>
      <c r="I764" s="21"/>
      <c r="J764" s="21"/>
      <c r="P764"/>
      <c r="R764" s="6"/>
      <c r="S764" s="6"/>
    </row>
    <row r="765" spans="1:19">
      <c r="A765" s="54"/>
      <c r="B765" s="55" t="s">
        <v>275</v>
      </c>
      <c r="C765" s="103" t="s">
        <v>465</v>
      </c>
      <c r="D765" s="45" t="s">
        <v>326</v>
      </c>
      <c r="E765" s="45">
        <f>1330.76+4779.75</f>
        <v>6110.51</v>
      </c>
      <c r="F765" s="45" t="s">
        <v>324</v>
      </c>
      <c r="G765" s="58"/>
      <c r="H765" s="91"/>
      <c r="I765" s="21"/>
      <c r="J765" s="21"/>
      <c r="P765"/>
      <c r="R765" s="6"/>
      <c r="S765" s="6"/>
    </row>
    <row r="766" spans="1:19">
      <c r="A766" s="54"/>
      <c r="B766" s="55"/>
      <c r="C766" s="103" t="s">
        <v>613</v>
      </c>
      <c r="D766" s="45" t="s">
        <v>326</v>
      </c>
      <c r="E766" s="45">
        <v>5159.46</v>
      </c>
      <c r="F766" s="45" t="s">
        <v>317</v>
      </c>
      <c r="G766" s="58"/>
      <c r="H766" s="91"/>
      <c r="I766" s="21"/>
      <c r="J766" s="21"/>
      <c r="P766"/>
      <c r="R766" s="6"/>
      <c r="S766" s="6"/>
    </row>
    <row r="767" spans="1:19">
      <c r="A767" s="54"/>
      <c r="B767" s="55" t="s">
        <v>617</v>
      </c>
      <c r="C767" s="103" t="s">
        <v>618</v>
      </c>
      <c r="D767" s="45" t="s">
        <v>326</v>
      </c>
      <c r="E767" s="45">
        <v>3996.71</v>
      </c>
      <c r="F767" s="45" t="s">
        <v>317</v>
      </c>
      <c r="G767" s="58"/>
      <c r="H767" s="91"/>
      <c r="I767" s="21"/>
      <c r="J767" s="21"/>
      <c r="P767"/>
      <c r="R767" s="6"/>
      <c r="S767" s="6"/>
    </row>
    <row r="768" spans="1:19">
      <c r="A768" s="54"/>
      <c r="B768" s="55" t="s">
        <v>350</v>
      </c>
      <c r="C768" s="103" t="s">
        <v>655</v>
      </c>
      <c r="D768" s="45" t="s">
        <v>326</v>
      </c>
      <c r="E768" s="45">
        <v>1609.77</v>
      </c>
      <c r="F768" s="45" t="s">
        <v>353</v>
      </c>
      <c r="G768" s="58"/>
      <c r="H768" s="91"/>
      <c r="I768" s="21"/>
      <c r="J768" s="21"/>
      <c r="P768"/>
      <c r="R768" s="6"/>
      <c r="S768" s="6"/>
    </row>
    <row r="769" spans="1:18">
      <c r="A769" s="54"/>
      <c r="B769" s="79" t="s">
        <v>196</v>
      </c>
      <c r="C769" s="54"/>
      <c r="D769" s="56"/>
      <c r="E769" s="86">
        <f>SUM(E763:E768)</f>
        <v>19428.559999999998</v>
      </c>
      <c r="F769" s="56"/>
      <c r="G769" s="54"/>
      <c r="H769" s="91"/>
      <c r="I769" s="21"/>
      <c r="J769" s="21"/>
      <c r="P769" s="47"/>
    </row>
    <row r="770" spans="1:18" ht="14.25">
      <c r="A770" s="54">
        <v>160</v>
      </c>
      <c r="B770" s="90" t="s">
        <v>132</v>
      </c>
      <c r="C770" s="54"/>
      <c r="D770" s="56"/>
      <c r="E770" s="56"/>
      <c r="F770" s="56"/>
      <c r="G770" s="54"/>
      <c r="H770" s="91"/>
      <c r="I770" s="21"/>
      <c r="J770" s="21"/>
      <c r="K770" s="21"/>
      <c r="L770" s="21"/>
      <c r="M770" s="21"/>
      <c r="N770" s="21"/>
      <c r="O770" s="21"/>
      <c r="P770" s="21"/>
      <c r="Q770" s="21"/>
      <c r="R770" s="21"/>
    </row>
    <row r="771" spans="1:18">
      <c r="A771" s="54"/>
      <c r="B771" s="55" t="s">
        <v>195</v>
      </c>
      <c r="C771" s="54"/>
      <c r="D771" s="56"/>
      <c r="E771" s="56"/>
      <c r="F771" s="56"/>
      <c r="G771" s="54"/>
      <c r="H771" s="91"/>
      <c r="I771" s="21"/>
      <c r="J771" s="21"/>
      <c r="P771"/>
    </row>
    <row r="772" spans="1:18">
      <c r="A772" s="54"/>
      <c r="B772" s="56" t="s">
        <v>612</v>
      </c>
      <c r="C772" s="103" t="s">
        <v>285</v>
      </c>
      <c r="D772" s="45" t="s">
        <v>326</v>
      </c>
      <c r="E772" s="45">
        <v>5541.48</v>
      </c>
      <c r="F772" s="45" t="s">
        <v>345</v>
      </c>
      <c r="G772" s="58"/>
      <c r="H772" s="91"/>
      <c r="I772" s="21"/>
      <c r="J772" s="21"/>
      <c r="P772"/>
    </row>
    <row r="773" spans="1:18">
      <c r="A773" s="54"/>
      <c r="B773" s="79" t="s">
        <v>196</v>
      </c>
      <c r="C773" s="54"/>
      <c r="D773" s="56"/>
      <c r="E773" s="86">
        <f>SUM(E772:E772)</f>
        <v>5541.48</v>
      </c>
      <c r="F773" s="56"/>
      <c r="G773" s="54"/>
      <c r="H773" s="91"/>
      <c r="I773" s="21"/>
      <c r="J773" s="21"/>
      <c r="L773" s="6"/>
      <c r="P773"/>
    </row>
    <row r="774" spans="1:18" ht="14.25">
      <c r="A774" s="54">
        <v>161</v>
      </c>
      <c r="B774" s="90" t="s">
        <v>263</v>
      </c>
      <c r="C774" s="54"/>
      <c r="D774" s="56"/>
      <c r="E774" s="56"/>
      <c r="F774" s="56"/>
      <c r="G774" s="54"/>
      <c r="H774" s="91"/>
      <c r="I774" s="21"/>
      <c r="J774" s="21"/>
      <c r="P774" s="47"/>
    </row>
    <row r="775" spans="1:18">
      <c r="A775" s="54"/>
      <c r="B775" s="55" t="s">
        <v>195</v>
      </c>
      <c r="C775" s="54"/>
      <c r="D775" s="56"/>
      <c r="E775" s="56"/>
      <c r="F775" s="56"/>
      <c r="G775" s="54"/>
      <c r="H775" s="91"/>
      <c r="I775" s="21"/>
      <c r="J775" s="21"/>
      <c r="P775" s="47"/>
    </row>
    <row r="776" spans="1:18">
      <c r="A776" s="54"/>
      <c r="B776" s="56"/>
      <c r="C776" s="103"/>
      <c r="D776" s="45"/>
      <c r="E776" s="45"/>
      <c r="F776" s="45"/>
      <c r="G776" s="119"/>
      <c r="H776" s="91"/>
      <c r="I776" s="21"/>
      <c r="J776" s="21"/>
      <c r="P776" s="47"/>
    </row>
    <row r="777" spans="1:18">
      <c r="A777" s="54"/>
      <c r="B777" s="79" t="s">
        <v>196</v>
      </c>
      <c r="C777" s="54"/>
      <c r="D777" s="56"/>
      <c r="E777" s="86">
        <f>SUM(E776:E776)</f>
        <v>0</v>
      </c>
      <c r="F777" s="56"/>
      <c r="G777" s="54"/>
      <c r="H777" s="91"/>
      <c r="I777" s="21"/>
      <c r="J777" s="21"/>
      <c r="P777" s="47"/>
      <c r="Q777" s="18"/>
    </row>
    <row r="778" spans="1:18" ht="14.25">
      <c r="A778" s="54">
        <v>162</v>
      </c>
      <c r="B778" s="90" t="s">
        <v>133</v>
      </c>
      <c r="C778" s="54"/>
      <c r="D778" s="56"/>
      <c r="E778" s="56"/>
      <c r="F778" s="56"/>
      <c r="G778" s="54"/>
      <c r="H778" s="91"/>
      <c r="I778" s="25"/>
      <c r="J778" s="21"/>
      <c r="K778" s="13"/>
      <c r="P778" s="47"/>
    </row>
    <row r="779" spans="1:18">
      <c r="A779" s="54"/>
      <c r="B779" s="55" t="s">
        <v>195</v>
      </c>
      <c r="C779" s="54"/>
      <c r="D779" s="56"/>
      <c r="E779" s="56"/>
      <c r="F779" s="56"/>
      <c r="G779" s="54"/>
      <c r="H779" s="91"/>
      <c r="I779" s="25"/>
      <c r="J779" s="21"/>
      <c r="K779" s="13"/>
      <c r="P779" s="47"/>
    </row>
    <row r="780" spans="1:18">
      <c r="A780" s="54"/>
      <c r="B780" s="55"/>
      <c r="C780" s="103" t="s">
        <v>530</v>
      </c>
      <c r="D780" s="45" t="s">
        <v>326</v>
      </c>
      <c r="E780" s="115">
        <v>4587.05</v>
      </c>
      <c r="F780" s="45" t="s">
        <v>320</v>
      </c>
      <c r="G780" s="103"/>
      <c r="H780" s="91"/>
      <c r="I780" s="25"/>
      <c r="J780" s="21"/>
      <c r="K780" s="13"/>
      <c r="P780" s="47"/>
    </row>
    <row r="781" spans="1:18">
      <c r="A781" s="54"/>
      <c r="B781" s="55" t="s">
        <v>273</v>
      </c>
      <c r="C781" s="103" t="s">
        <v>549</v>
      </c>
      <c r="D781" s="45" t="s">
        <v>326</v>
      </c>
      <c r="E781" s="115">
        <f>1858.58+1164.29</f>
        <v>3022.87</v>
      </c>
      <c r="F781" s="45" t="s">
        <v>320</v>
      </c>
      <c r="G781" s="103"/>
      <c r="H781" s="91"/>
      <c r="I781" s="25"/>
      <c r="J781" s="21"/>
      <c r="K781" s="13"/>
      <c r="P781" s="47"/>
    </row>
    <row r="782" spans="1:18">
      <c r="A782" s="54"/>
      <c r="B782" s="79" t="s">
        <v>196</v>
      </c>
      <c r="C782" s="54"/>
      <c r="D782" s="56"/>
      <c r="E782" s="86">
        <f>SUM(E780:E781)</f>
        <v>7609.92</v>
      </c>
      <c r="F782" s="56"/>
      <c r="G782" s="54"/>
      <c r="H782" s="91"/>
      <c r="I782" s="21"/>
      <c r="J782" s="21"/>
      <c r="P782" s="47"/>
    </row>
    <row r="783" spans="1:18" ht="14.25">
      <c r="A783" s="54">
        <v>163</v>
      </c>
      <c r="B783" s="90" t="s">
        <v>134</v>
      </c>
      <c r="C783" s="54"/>
      <c r="D783" s="56"/>
      <c r="E783" s="78"/>
      <c r="F783" s="56"/>
      <c r="G783" s="54"/>
      <c r="H783" s="97" t="s">
        <v>264</v>
      </c>
      <c r="I783" s="21"/>
      <c r="J783" s="21"/>
      <c r="P783" s="47"/>
    </row>
    <row r="784" spans="1:18">
      <c r="A784" s="54"/>
      <c r="B784" s="55" t="s">
        <v>195</v>
      </c>
      <c r="C784" s="54"/>
      <c r="D784" s="56"/>
      <c r="E784" s="78"/>
      <c r="F784" s="56"/>
      <c r="G784" s="54"/>
      <c r="H784" s="91"/>
      <c r="I784" s="21"/>
      <c r="J784" s="21"/>
      <c r="P784" s="47"/>
    </row>
    <row r="785" spans="1:16">
      <c r="A785" s="54"/>
      <c r="B785" s="56" t="s">
        <v>294</v>
      </c>
      <c r="C785" s="103" t="s">
        <v>577</v>
      </c>
      <c r="D785" s="45" t="s">
        <v>326</v>
      </c>
      <c r="E785" s="45">
        <v>497.28</v>
      </c>
      <c r="F785" s="45" t="s">
        <v>324</v>
      </c>
      <c r="G785" s="104"/>
      <c r="H785" s="91"/>
      <c r="I785" s="21"/>
      <c r="J785" s="21"/>
      <c r="P785" s="47"/>
    </row>
    <row r="786" spans="1:16">
      <c r="A786" s="54"/>
      <c r="B786" s="79" t="s">
        <v>196</v>
      </c>
      <c r="C786" s="54"/>
      <c r="D786" s="56"/>
      <c r="E786" s="143">
        <f>SUM(E785:E785)</f>
        <v>497.28</v>
      </c>
      <c r="F786" s="56"/>
      <c r="G786" s="54"/>
      <c r="H786" s="60"/>
      <c r="I786" s="21"/>
      <c r="J786" s="25"/>
      <c r="P786" s="47"/>
    </row>
    <row r="787" spans="1:16" ht="14.25">
      <c r="A787" s="54">
        <v>164</v>
      </c>
      <c r="B787" s="90" t="s">
        <v>135</v>
      </c>
      <c r="C787" s="54"/>
      <c r="D787" s="56"/>
      <c r="E787" s="56"/>
      <c r="F787" s="56"/>
      <c r="G787" s="54"/>
      <c r="H787" s="97" t="s">
        <v>264</v>
      </c>
      <c r="I787" s="25"/>
      <c r="J787" s="21"/>
      <c r="P787"/>
    </row>
    <row r="788" spans="1:16">
      <c r="A788" s="54"/>
      <c r="B788" s="55" t="s">
        <v>195</v>
      </c>
      <c r="C788" s="54"/>
      <c r="D788" s="56"/>
      <c r="E788" s="56"/>
      <c r="F788" s="56"/>
      <c r="G788" s="54"/>
      <c r="H788" s="91"/>
      <c r="I788" s="25"/>
      <c r="J788" s="21"/>
      <c r="P788"/>
    </row>
    <row r="789" spans="1:16">
      <c r="A789" s="54"/>
      <c r="B789" s="56"/>
      <c r="C789" s="103"/>
      <c r="D789" s="45"/>
      <c r="E789" s="56"/>
      <c r="F789" s="56"/>
      <c r="G789" s="119"/>
      <c r="H789" s="91"/>
      <c r="I789" s="25"/>
      <c r="J789" s="21"/>
      <c r="P789"/>
    </row>
    <row r="790" spans="1:16" ht="13.5" customHeight="1">
      <c r="A790" s="54"/>
      <c r="B790" s="79" t="s">
        <v>196</v>
      </c>
      <c r="C790" s="54"/>
      <c r="D790" s="56"/>
      <c r="E790" s="86">
        <f>SUM(E789:E789)</f>
        <v>0</v>
      </c>
      <c r="F790" s="56"/>
      <c r="G790" s="54"/>
      <c r="H790" s="91"/>
      <c r="I790" s="21"/>
      <c r="J790" s="21"/>
      <c r="P790"/>
    </row>
    <row r="791" spans="1:16" ht="14.25">
      <c r="A791" s="54">
        <v>165</v>
      </c>
      <c r="B791" s="90" t="s">
        <v>136</v>
      </c>
      <c r="C791" s="54"/>
      <c r="D791" s="56"/>
      <c r="E791" s="56"/>
      <c r="F791" s="56"/>
      <c r="G791" s="54"/>
      <c r="H791" s="91"/>
      <c r="I791" s="21"/>
      <c r="J791" s="21"/>
      <c r="P791" s="47"/>
    </row>
    <row r="792" spans="1:16">
      <c r="A792" s="54"/>
      <c r="B792" s="55" t="s">
        <v>195</v>
      </c>
      <c r="C792" s="54"/>
      <c r="D792" s="56"/>
      <c r="E792" s="56"/>
      <c r="F792" s="56"/>
      <c r="G792" s="54"/>
      <c r="H792" s="91"/>
      <c r="I792" s="21"/>
      <c r="J792" s="21"/>
      <c r="P792" s="47"/>
    </row>
    <row r="793" spans="1:16">
      <c r="A793" s="54"/>
      <c r="B793" s="56"/>
      <c r="C793" s="103"/>
      <c r="D793" s="45"/>
      <c r="E793" s="45"/>
      <c r="F793" s="45"/>
      <c r="G793" s="58"/>
      <c r="H793" s="91"/>
      <c r="I793" s="21"/>
      <c r="J793" s="21"/>
      <c r="P793" s="47"/>
    </row>
    <row r="794" spans="1:16">
      <c r="A794" s="54"/>
      <c r="B794" s="79" t="s">
        <v>196</v>
      </c>
      <c r="C794" s="54"/>
      <c r="D794" s="56"/>
      <c r="E794" s="86">
        <f>SUM(E793:E793)</f>
        <v>0</v>
      </c>
      <c r="F794" s="56"/>
      <c r="G794" s="54"/>
      <c r="H794" s="91"/>
      <c r="I794" s="21"/>
      <c r="J794" s="21"/>
      <c r="M794" s="13"/>
      <c r="N794" s="18"/>
      <c r="O794" s="13"/>
      <c r="P794" s="67"/>
    </row>
    <row r="795" spans="1:16" ht="14.25">
      <c r="A795" s="54">
        <v>166</v>
      </c>
      <c r="B795" s="90" t="s">
        <v>137</v>
      </c>
      <c r="C795" s="54"/>
      <c r="D795" s="56"/>
      <c r="E795" s="56"/>
      <c r="F795" s="56"/>
      <c r="G795" s="54"/>
      <c r="H795" s="91"/>
      <c r="I795" s="21"/>
      <c r="J795" s="21"/>
      <c r="P795" s="47"/>
    </row>
    <row r="796" spans="1:16">
      <c r="A796" s="54"/>
      <c r="B796" s="55" t="s">
        <v>195</v>
      </c>
      <c r="C796" s="54"/>
      <c r="D796" s="56"/>
      <c r="E796" s="56"/>
      <c r="F796" s="56"/>
      <c r="G796" s="54"/>
      <c r="H796" s="91"/>
      <c r="I796" s="21"/>
      <c r="J796" s="21"/>
      <c r="P796" s="47"/>
    </row>
    <row r="797" spans="1:16">
      <c r="A797" s="54"/>
      <c r="B797" s="56" t="s">
        <v>508</v>
      </c>
      <c r="C797" s="103" t="s">
        <v>271</v>
      </c>
      <c r="D797" s="45" t="s">
        <v>326</v>
      </c>
      <c r="E797" s="115">
        <v>1086.73</v>
      </c>
      <c r="F797" s="45" t="s">
        <v>320</v>
      </c>
      <c r="G797" s="103"/>
      <c r="H797" s="91"/>
      <c r="I797" s="21"/>
      <c r="J797" s="21"/>
      <c r="P797" s="47"/>
    </row>
    <row r="798" spans="1:16">
      <c r="A798" s="54"/>
      <c r="B798" s="55" t="s">
        <v>277</v>
      </c>
      <c r="C798" s="103" t="s">
        <v>285</v>
      </c>
      <c r="D798" s="45" t="s">
        <v>326</v>
      </c>
      <c r="E798" s="45">
        <v>4871.04</v>
      </c>
      <c r="F798" s="45" t="s">
        <v>345</v>
      </c>
      <c r="G798" s="58"/>
      <c r="H798" s="91"/>
      <c r="I798" s="21"/>
      <c r="J798" s="21"/>
      <c r="P798" s="47"/>
    </row>
    <row r="799" spans="1:16">
      <c r="A799" s="54"/>
      <c r="B799" s="79" t="s">
        <v>196</v>
      </c>
      <c r="C799" s="54"/>
      <c r="D799" s="56"/>
      <c r="E799" s="86">
        <f>SUM(E797:E798)</f>
        <v>5957.77</v>
      </c>
      <c r="F799" s="56"/>
      <c r="G799" s="54"/>
      <c r="H799" s="91"/>
      <c r="I799" s="21"/>
      <c r="J799" s="21"/>
      <c r="P799" s="47"/>
    </row>
    <row r="800" spans="1:16" ht="14.25">
      <c r="A800" s="54">
        <v>167</v>
      </c>
      <c r="B800" s="90" t="s">
        <v>138</v>
      </c>
      <c r="C800" s="54"/>
      <c r="D800" s="56"/>
      <c r="E800" s="78"/>
      <c r="F800" s="56"/>
      <c r="G800" s="54"/>
      <c r="H800" s="91"/>
      <c r="I800" s="21"/>
      <c r="J800" s="21"/>
      <c r="P800"/>
    </row>
    <row r="801" spans="1:16">
      <c r="A801" s="54"/>
      <c r="B801" s="55" t="s">
        <v>195</v>
      </c>
      <c r="C801" s="54"/>
      <c r="D801" s="56"/>
      <c r="E801" s="78"/>
      <c r="F801" s="56"/>
      <c r="G801" s="54"/>
      <c r="H801" s="91"/>
      <c r="I801" s="21"/>
      <c r="J801" s="21"/>
      <c r="P801"/>
    </row>
    <row r="802" spans="1:16">
      <c r="A802" s="130"/>
      <c r="B802" s="131"/>
      <c r="C802" s="103"/>
      <c r="D802" s="45"/>
      <c r="E802" s="101"/>
      <c r="F802" s="45"/>
      <c r="G802" s="58"/>
      <c r="H802" s="91"/>
      <c r="I802" s="21"/>
      <c r="J802" s="21"/>
      <c r="P802"/>
    </row>
    <row r="803" spans="1:16">
      <c r="A803" s="54"/>
      <c r="B803" s="79" t="s">
        <v>196</v>
      </c>
      <c r="C803" s="54"/>
      <c r="D803" s="56"/>
      <c r="E803" s="143">
        <f>SUM(E802:E802)</f>
        <v>0</v>
      </c>
      <c r="F803" s="56"/>
      <c r="G803" s="54"/>
      <c r="H803" s="91"/>
      <c r="I803" s="21"/>
      <c r="J803" s="21"/>
      <c r="N803" s="6" t="s">
        <v>94</v>
      </c>
      <c r="P803" s="47"/>
    </row>
    <row r="804" spans="1:16" ht="14.25">
      <c r="A804" s="54">
        <v>168</v>
      </c>
      <c r="B804" s="90" t="s">
        <v>139</v>
      </c>
      <c r="C804" s="54"/>
      <c r="D804" s="56"/>
      <c r="E804" s="56"/>
      <c r="F804" s="56"/>
      <c r="G804" s="54"/>
      <c r="H804" s="97" t="s">
        <v>264</v>
      </c>
      <c r="I804" s="21"/>
      <c r="J804" s="21"/>
      <c r="P804"/>
    </row>
    <row r="805" spans="1:16">
      <c r="A805" s="54"/>
      <c r="B805" s="55" t="s">
        <v>195</v>
      </c>
      <c r="C805" s="54"/>
      <c r="D805" s="56"/>
      <c r="E805" s="56"/>
      <c r="F805" s="56"/>
      <c r="G805" s="54"/>
      <c r="H805" s="91"/>
      <c r="I805" s="21"/>
      <c r="J805" s="21"/>
      <c r="P805"/>
    </row>
    <row r="806" spans="1:16">
      <c r="A806" s="54"/>
      <c r="B806" s="56" t="s">
        <v>561</v>
      </c>
      <c r="C806" s="103" t="s">
        <v>562</v>
      </c>
      <c r="D806" s="45" t="s">
        <v>326</v>
      </c>
      <c r="E806" s="45">
        <v>4855.76</v>
      </c>
      <c r="F806" s="45" t="s">
        <v>324</v>
      </c>
      <c r="G806" s="58"/>
      <c r="H806" s="91"/>
      <c r="I806" s="21"/>
      <c r="J806" s="21"/>
      <c r="P806"/>
    </row>
    <row r="807" spans="1:16">
      <c r="A807" s="54"/>
      <c r="B807" s="56"/>
      <c r="C807" s="103" t="s">
        <v>284</v>
      </c>
      <c r="D807" s="45" t="s">
        <v>326</v>
      </c>
      <c r="E807" s="45">
        <v>7650.65</v>
      </c>
      <c r="F807" s="45" t="s">
        <v>357</v>
      </c>
      <c r="G807" s="58"/>
      <c r="H807" s="91"/>
      <c r="I807" s="21"/>
      <c r="J807" s="21"/>
      <c r="P807"/>
    </row>
    <row r="808" spans="1:16">
      <c r="A808" s="54"/>
      <c r="B808" s="79" t="s">
        <v>196</v>
      </c>
      <c r="C808" s="54"/>
      <c r="D808" s="56"/>
      <c r="E808" s="86">
        <f>SUM(E806:E807)</f>
        <v>12506.41</v>
      </c>
      <c r="F808" s="56"/>
      <c r="G808" s="54"/>
      <c r="H808" s="91"/>
      <c r="I808" s="21"/>
      <c r="J808" s="21"/>
      <c r="P808"/>
    </row>
    <row r="809" spans="1:16" ht="14.25">
      <c r="A809" s="54">
        <v>169</v>
      </c>
      <c r="B809" s="90" t="s">
        <v>140</v>
      </c>
      <c r="C809" s="54"/>
      <c r="D809" s="56"/>
      <c r="E809" s="78"/>
      <c r="F809" s="56"/>
      <c r="G809" s="54"/>
      <c r="H809" s="91"/>
      <c r="I809" s="21"/>
      <c r="J809" s="21"/>
      <c r="P809" s="47"/>
    </row>
    <row r="810" spans="1:16">
      <c r="A810" s="54"/>
      <c r="B810" s="55" t="s">
        <v>195</v>
      </c>
      <c r="C810" s="54"/>
      <c r="D810" s="56"/>
      <c r="E810" s="78"/>
      <c r="F810" s="56"/>
      <c r="G810" s="54"/>
      <c r="H810" s="91"/>
      <c r="I810" s="21"/>
      <c r="J810" s="21"/>
      <c r="P810" s="47"/>
    </row>
    <row r="811" spans="1:16">
      <c r="A811" s="54"/>
      <c r="B811" s="56" t="s">
        <v>298</v>
      </c>
      <c r="C811" s="103" t="s">
        <v>276</v>
      </c>
      <c r="D811" s="45" t="s">
        <v>326</v>
      </c>
      <c r="E811" s="56">
        <v>1502.32</v>
      </c>
      <c r="F811" s="56" t="s">
        <v>320</v>
      </c>
      <c r="G811" s="119"/>
      <c r="H811" s="91"/>
      <c r="I811" s="21"/>
      <c r="J811" s="21"/>
      <c r="P811" s="47"/>
    </row>
    <row r="812" spans="1:16">
      <c r="A812" s="54"/>
      <c r="B812" s="56"/>
      <c r="C812" s="103" t="s">
        <v>499</v>
      </c>
      <c r="D812" s="45" t="s">
        <v>326</v>
      </c>
      <c r="E812" s="56">
        <v>10903.75</v>
      </c>
      <c r="F812" s="56" t="s">
        <v>498</v>
      </c>
      <c r="G812" s="119"/>
      <c r="H812" s="91"/>
      <c r="I812" s="21"/>
      <c r="J812" s="21"/>
      <c r="P812" s="47"/>
    </row>
    <row r="813" spans="1:16">
      <c r="A813" s="54"/>
      <c r="B813" s="56"/>
      <c r="C813" s="103" t="s">
        <v>341</v>
      </c>
      <c r="D813" s="45" t="s">
        <v>326</v>
      </c>
      <c r="E813" s="56">
        <v>2032.45</v>
      </c>
      <c r="F813" s="56" t="s">
        <v>317</v>
      </c>
      <c r="G813" s="119"/>
      <c r="H813" s="91"/>
      <c r="I813" s="21"/>
      <c r="J813" s="21"/>
      <c r="P813" s="47"/>
    </row>
    <row r="814" spans="1:16">
      <c r="A814" s="54"/>
      <c r="B814" s="56" t="s">
        <v>348</v>
      </c>
      <c r="C814" s="103" t="s">
        <v>544</v>
      </c>
      <c r="D814" s="45" t="s">
        <v>326</v>
      </c>
      <c r="E814" s="56">
        <f>1805.3+2510.73+1642.09+1164.29</f>
        <v>7122.41</v>
      </c>
      <c r="F814" s="56" t="s">
        <v>349</v>
      </c>
      <c r="G814" s="119"/>
      <c r="H814" s="91"/>
      <c r="I814" s="21"/>
      <c r="J814" s="21"/>
      <c r="P814" s="47"/>
    </row>
    <row r="815" spans="1:16">
      <c r="A815" s="54"/>
      <c r="B815" s="56"/>
      <c r="C815" s="103" t="s">
        <v>364</v>
      </c>
      <c r="D815" s="45" t="s">
        <v>326</v>
      </c>
      <c r="E815" s="56">
        <v>3500</v>
      </c>
      <c r="F815" s="56" t="s">
        <v>367</v>
      </c>
      <c r="G815" s="119"/>
      <c r="H815" s="91"/>
      <c r="I815" s="21"/>
      <c r="J815" s="21"/>
      <c r="P815" s="47"/>
    </row>
    <row r="816" spans="1:16">
      <c r="A816" s="54"/>
      <c r="B816" s="79" t="s">
        <v>196</v>
      </c>
      <c r="C816" s="54"/>
      <c r="D816" s="56"/>
      <c r="E816" s="143">
        <f>SUM(E811:E815)</f>
        <v>25060.93</v>
      </c>
      <c r="F816" s="56"/>
      <c r="G816" s="54"/>
      <c r="H816" s="91"/>
      <c r="I816" s="21"/>
      <c r="J816" s="21"/>
      <c r="P816" s="47"/>
    </row>
    <row r="817" spans="1:16" ht="14.25">
      <c r="A817" s="54">
        <v>170</v>
      </c>
      <c r="B817" s="90" t="s">
        <v>141</v>
      </c>
      <c r="C817" s="54"/>
      <c r="D817" s="56"/>
      <c r="E817" s="78"/>
      <c r="F817" s="56"/>
      <c r="G817" s="54"/>
      <c r="H817" s="97" t="s">
        <v>264</v>
      </c>
      <c r="I817" s="21"/>
      <c r="J817" s="21"/>
      <c r="P817" s="47"/>
    </row>
    <row r="818" spans="1:16">
      <c r="A818" s="54"/>
      <c r="B818" s="55" t="s">
        <v>195</v>
      </c>
      <c r="C818" s="54"/>
      <c r="D818" s="56"/>
      <c r="E818" s="78"/>
      <c r="F818" s="56"/>
      <c r="G818" s="54"/>
      <c r="H818" s="91"/>
      <c r="I818" s="21"/>
      <c r="J818" s="21"/>
      <c r="P818" s="47"/>
    </row>
    <row r="819" spans="1:16">
      <c r="A819" s="54"/>
      <c r="B819" s="55"/>
      <c r="C819" s="103"/>
      <c r="D819" s="45"/>
      <c r="E819" s="78"/>
      <c r="F819" s="56"/>
      <c r="G819" s="58"/>
      <c r="H819" s="91"/>
      <c r="I819" s="21"/>
      <c r="J819" s="21"/>
      <c r="P819" s="47"/>
    </row>
    <row r="820" spans="1:16">
      <c r="A820" s="54"/>
      <c r="B820" s="79" t="s">
        <v>196</v>
      </c>
      <c r="C820" s="54"/>
      <c r="D820" s="56"/>
      <c r="E820" s="86">
        <f>SUM(E819:E819)</f>
        <v>0</v>
      </c>
      <c r="F820" s="56"/>
      <c r="G820" s="54"/>
      <c r="H820" s="91"/>
      <c r="I820" s="21"/>
      <c r="J820" s="21"/>
      <c r="P820" s="47"/>
    </row>
    <row r="821" spans="1:16" ht="14.25">
      <c r="A821" s="54">
        <v>171</v>
      </c>
      <c r="B821" s="90" t="s">
        <v>142</v>
      </c>
      <c r="C821" s="54"/>
      <c r="D821" s="56"/>
      <c r="E821" s="78"/>
      <c r="F821" s="56"/>
      <c r="G821" s="54"/>
      <c r="H821" s="91"/>
      <c r="I821" s="25"/>
      <c r="J821" s="21"/>
      <c r="P821" s="47"/>
    </row>
    <row r="822" spans="1:16">
      <c r="A822" s="54"/>
      <c r="B822" s="55" t="s">
        <v>195</v>
      </c>
      <c r="C822" s="54"/>
      <c r="D822" s="56"/>
      <c r="E822" s="78"/>
      <c r="F822" s="56"/>
      <c r="G822" s="54"/>
      <c r="H822" s="91"/>
      <c r="I822" s="25"/>
      <c r="J822" s="21"/>
      <c r="P822" s="47"/>
    </row>
    <row r="823" spans="1:16">
      <c r="A823" s="54"/>
      <c r="B823" s="56" t="s">
        <v>277</v>
      </c>
      <c r="C823" s="103" t="s">
        <v>285</v>
      </c>
      <c r="D823" s="45" t="s">
        <v>326</v>
      </c>
      <c r="E823" s="45">
        <v>4871.04</v>
      </c>
      <c r="F823" s="45" t="s">
        <v>345</v>
      </c>
      <c r="G823" s="58"/>
      <c r="H823" s="91"/>
      <c r="I823" s="25"/>
      <c r="J823" s="21"/>
      <c r="P823" s="47"/>
    </row>
    <row r="824" spans="1:16">
      <c r="A824" s="54"/>
      <c r="B824" s="56" t="s">
        <v>624</v>
      </c>
      <c r="C824" s="103" t="s">
        <v>625</v>
      </c>
      <c r="D824" s="45" t="s">
        <v>326</v>
      </c>
      <c r="E824" s="45">
        <v>5952.97</v>
      </c>
      <c r="F824" s="45" t="s">
        <v>330</v>
      </c>
      <c r="G824" s="58"/>
      <c r="H824" s="91"/>
      <c r="I824" s="25"/>
      <c r="J824" s="21"/>
      <c r="P824" s="47"/>
    </row>
    <row r="825" spans="1:16">
      <c r="A825" s="54"/>
      <c r="B825" s="56"/>
      <c r="C825" s="103" t="s">
        <v>278</v>
      </c>
      <c r="D825" s="45" t="s">
        <v>326</v>
      </c>
      <c r="E825" s="45">
        <v>6489.33</v>
      </c>
      <c r="F825" s="45" t="s">
        <v>317</v>
      </c>
      <c r="G825" s="58"/>
      <c r="H825" s="91"/>
      <c r="I825" s="25"/>
      <c r="J825" s="21"/>
      <c r="P825" s="47"/>
    </row>
    <row r="826" spans="1:16">
      <c r="A826" s="54"/>
      <c r="B826" s="56" t="s">
        <v>646</v>
      </c>
      <c r="C826" s="103" t="s">
        <v>305</v>
      </c>
      <c r="D826" s="45" t="s">
        <v>326</v>
      </c>
      <c r="E826" s="45">
        <v>7422.08</v>
      </c>
      <c r="F826" s="45" t="s">
        <v>647</v>
      </c>
      <c r="G826" s="58"/>
      <c r="H826" s="91"/>
      <c r="I826" s="25"/>
      <c r="J826" s="21"/>
      <c r="P826" s="47"/>
    </row>
    <row r="827" spans="1:16">
      <c r="A827" s="54"/>
      <c r="B827" s="79" t="s">
        <v>196</v>
      </c>
      <c r="C827" s="54"/>
      <c r="D827" s="56"/>
      <c r="E827" s="143">
        <f>SUM(E823:E826)</f>
        <v>24735.42</v>
      </c>
      <c r="F827" s="56"/>
      <c r="G827" s="54"/>
      <c r="H827" s="91"/>
      <c r="I827" s="25"/>
      <c r="J827" s="21"/>
      <c r="K827" s="60"/>
      <c r="L827" s="65"/>
      <c r="M827" s="61"/>
      <c r="N827" s="62"/>
      <c r="O827" s="62"/>
      <c r="P827" s="62"/>
    </row>
    <row r="828" spans="1:16" ht="14.25">
      <c r="A828" s="54">
        <v>172</v>
      </c>
      <c r="B828" s="90" t="s">
        <v>143</v>
      </c>
      <c r="C828" s="54"/>
      <c r="D828" s="56"/>
      <c r="E828" s="56"/>
      <c r="F828" s="56"/>
      <c r="G828" s="54"/>
      <c r="H828" s="97" t="s">
        <v>264</v>
      </c>
      <c r="I828" s="21"/>
      <c r="J828" s="21"/>
      <c r="P828" s="47"/>
    </row>
    <row r="829" spans="1:16">
      <c r="A829" s="54"/>
      <c r="B829" s="55" t="s">
        <v>195</v>
      </c>
      <c r="C829" s="54"/>
      <c r="D829" s="56"/>
      <c r="E829" s="56"/>
      <c r="F829" s="56"/>
      <c r="G829" s="54"/>
      <c r="H829" s="91"/>
      <c r="I829" s="21"/>
      <c r="J829" s="21"/>
      <c r="P829" s="47"/>
    </row>
    <row r="830" spans="1:16">
      <c r="A830" s="54"/>
      <c r="B830" s="55"/>
      <c r="C830" s="103"/>
      <c r="D830" s="45"/>
      <c r="E830" s="45"/>
      <c r="F830" s="45"/>
      <c r="G830" s="58"/>
      <c r="H830" s="91"/>
      <c r="I830" s="21"/>
      <c r="J830" s="21"/>
      <c r="P830" s="47"/>
    </row>
    <row r="831" spans="1:16">
      <c r="A831" s="54"/>
      <c r="B831" s="79" t="s">
        <v>196</v>
      </c>
      <c r="C831" s="54"/>
      <c r="D831" s="56"/>
      <c r="E831" s="86">
        <f>SUM(E830:E830)</f>
        <v>0</v>
      </c>
      <c r="F831" s="56"/>
      <c r="G831" s="54"/>
      <c r="H831" s="60"/>
      <c r="I831" s="21"/>
      <c r="J831" s="25"/>
      <c r="P831" s="47"/>
    </row>
    <row r="832" spans="1:16" ht="14.25">
      <c r="A832" s="54">
        <v>173</v>
      </c>
      <c r="B832" s="90" t="s">
        <v>144</v>
      </c>
      <c r="C832" s="54"/>
      <c r="D832" s="56"/>
      <c r="E832" s="56"/>
      <c r="F832" s="56"/>
      <c r="G832" s="54"/>
      <c r="H832" s="91"/>
      <c r="I832" s="21"/>
      <c r="J832" s="21"/>
      <c r="P832" s="47"/>
    </row>
    <row r="833" spans="1:16">
      <c r="A833" s="54"/>
      <c r="B833" s="55" t="s">
        <v>195</v>
      </c>
      <c r="C833" s="54"/>
      <c r="D833" s="56"/>
      <c r="E833" s="56"/>
      <c r="F833" s="56"/>
      <c r="G833" s="54"/>
      <c r="H833" s="91"/>
      <c r="I833" s="21"/>
      <c r="J833" s="21"/>
      <c r="P833" s="47"/>
    </row>
    <row r="834" spans="1:16">
      <c r="A834" s="54"/>
      <c r="B834" s="56" t="s">
        <v>355</v>
      </c>
      <c r="C834" s="103" t="s">
        <v>282</v>
      </c>
      <c r="D834" s="45" t="s">
        <v>326</v>
      </c>
      <c r="E834" s="45">
        <v>2088.2199999999998</v>
      </c>
      <c r="F834" s="45" t="s">
        <v>608</v>
      </c>
      <c r="G834" s="58"/>
      <c r="H834" s="91"/>
      <c r="I834" s="21"/>
      <c r="J834" s="21"/>
      <c r="P834" s="47"/>
    </row>
    <row r="835" spans="1:16">
      <c r="A835" s="54"/>
      <c r="B835" s="56"/>
      <c r="C835" s="103" t="s">
        <v>530</v>
      </c>
      <c r="D835" s="45" t="s">
        <v>326</v>
      </c>
      <c r="E835" s="45">
        <v>4587.05</v>
      </c>
      <c r="F835" s="45" t="s">
        <v>320</v>
      </c>
      <c r="G835" s="58"/>
      <c r="H835" s="91"/>
      <c r="I835" s="21"/>
      <c r="J835" s="21"/>
      <c r="P835" s="47"/>
    </row>
    <row r="836" spans="1:16">
      <c r="A836" s="54"/>
      <c r="B836" s="79" t="s">
        <v>196</v>
      </c>
      <c r="C836" s="54"/>
      <c r="D836" s="56"/>
      <c r="E836" s="86">
        <f>SUM(E834:E835)</f>
        <v>6675.27</v>
      </c>
      <c r="F836" s="56"/>
      <c r="G836" s="54"/>
      <c r="H836" s="91"/>
      <c r="I836" s="23"/>
      <c r="J836" s="21"/>
      <c r="P836"/>
    </row>
    <row r="837" spans="1:16" ht="14.25">
      <c r="A837" s="54">
        <v>174</v>
      </c>
      <c r="B837" s="90" t="s">
        <v>145</v>
      </c>
      <c r="C837" s="54"/>
      <c r="D837" s="56"/>
      <c r="E837" s="78"/>
      <c r="F837" s="56"/>
      <c r="G837" s="54"/>
      <c r="H837" s="91"/>
      <c r="I837" s="21"/>
      <c r="J837" s="21"/>
      <c r="P837" s="47"/>
    </row>
    <row r="838" spans="1:16">
      <c r="A838" s="54"/>
      <c r="B838" s="55" t="s">
        <v>195</v>
      </c>
      <c r="C838" s="54"/>
      <c r="D838" s="56"/>
      <c r="E838" s="78"/>
      <c r="F838" s="56"/>
      <c r="G838" s="104"/>
      <c r="H838" s="91"/>
      <c r="I838" s="21"/>
      <c r="J838" s="21"/>
      <c r="P838" s="47"/>
    </row>
    <row r="839" spans="1:16">
      <c r="A839" s="54"/>
      <c r="B839" s="56"/>
      <c r="C839" s="83"/>
      <c r="D839" s="45"/>
      <c r="E839" s="45"/>
      <c r="F839" s="45"/>
      <c r="G839" s="58"/>
      <c r="H839" s="91"/>
      <c r="I839" s="21"/>
      <c r="J839" s="21"/>
      <c r="P839" s="47"/>
    </row>
    <row r="840" spans="1:16">
      <c r="A840" s="54"/>
      <c r="B840" s="79" t="s">
        <v>196</v>
      </c>
      <c r="C840" s="54"/>
      <c r="D840" s="56"/>
      <c r="E840" s="143">
        <f>SUM(E839:E839)</f>
        <v>0</v>
      </c>
      <c r="F840" s="56"/>
      <c r="G840" s="54"/>
      <c r="H840" s="91"/>
      <c r="I840" s="21"/>
      <c r="J840" s="21"/>
      <c r="P840" s="52"/>
    </row>
    <row r="841" spans="1:16" ht="14.25">
      <c r="A841" s="54">
        <v>175</v>
      </c>
      <c r="B841" s="90" t="s">
        <v>146</v>
      </c>
      <c r="C841" s="54"/>
      <c r="D841" s="56"/>
      <c r="E841" s="56"/>
      <c r="F841" s="56"/>
      <c r="G841" s="54"/>
      <c r="H841" s="91"/>
      <c r="I841" s="21"/>
      <c r="J841" s="21"/>
      <c r="P841" s="47"/>
    </row>
    <row r="842" spans="1:16">
      <c r="A842" s="54"/>
      <c r="B842" s="55" t="s">
        <v>195</v>
      </c>
      <c r="C842" s="54"/>
      <c r="D842" s="56"/>
      <c r="E842" s="56"/>
      <c r="F842" s="56"/>
      <c r="G842" s="54"/>
      <c r="H842" s="91"/>
      <c r="I842" s="21"/>
      <c r="J842" s="21"/>
      <c r="P842" s="47"/>
    </row>
    <row r="843" spans="1:16">
      <c r="A843" s="54"/>
      <c r="B843" s="55" t="s">
        <v>404</v>
      </c>
      <c r="C843" s="103" t="s">
        <v>296</v>
      </c>
      <c r="D843" s="45" t="s">
        <v>326</v>
      </c>
      <c r="E843" s="45">
        <v>835.79</v>
      </c>
      <c r="F843" s="45"/>
      <c r="G843" s="58"/>
      <c r="H843" s="91"/>
      <c r="I843" s="21"/>
      <c r="J843" s="21"/>
      <c r="O843" s="6"/>
      <c r="P843" s="52"/>
    </row>
    <row r="844" spans="1:16">
      <c r="A844" s="54"/>
      <c r="B844" s="55"/>
      <c r="C844" s="103" t="s">
        <v>468</v>
      </c>
      <c r="D844" s="45" t="s">
        <v>326</v>
      </c>
      <c r="E844" s="45">
        <v>2888.13</v>
      </c>
      <c r="F844" s="45" t="s">
        <v>321</v>
      </c>
      <c r="G844" s="58"/>
      <c r="H844" s="91"/>
      <c r="I844" s="21"/>
      <c r="J844" s="21"/>
      <c r="O844" s="6"/>
      <c r="P844" s="52"/>
    </row>
    <row r="845" spans="1:16">
      <c r="A845" s="54"/>
      <c r="B845" s="55"/>
      <c r="C845" s="103" t="s">
        <v>469</v>
      </c>
      <c r="D845" s="45" t="s">
        <v>326</v>
      </c>
      <c r="E845" s="45">
        <v>16371.88</v>
      </c>
      <c r="F845" s="45" t="s">
        <v>470</v>
      </c>
      <c r="G845" s="58"/>
      <c r="H845" s="91"/>
      <c r="I845" s="21"/>
      <c r="J845" s="21"/>
      <c r="O845" s="6"/>
      <c r="P845" s="52"/>
    </row>
    <row r="846" spans="1:16">
      <c r="A846" s="54"/>
      <c r="B846" s="55"/>
      <c r="C846" s="103" t="s">
        <v>282</v>
      </c>
      <c r="D846" s="45" t="s">
        <v>326</v>
      </c>
      <c r="E846" s="45">
        <v>1386.35</v>
      </c>
      <c r="F846" s="45" t="s">
        <v>323</v>
      </c>
      <c r="G846" s="58"/>
      <c r="H846" s="91"/>
      <c r="I846" s="21"/>
      <c r="J846" s="21"/>
      <c r="O846" s="6"/>
      <c r="P846" s="52"/>
    </row>
    <row r="847" spans="1:16">
      <c r="A847" s="54"/>
      <c r="B847" s="79" t="s">
        <v>196</v>
      </c>
      <c r="C847" s="54"/>
      <c r="D847" s="56"/>
      <c r="E847" s="86">
        <f>SUM(E843:E846)</f>
        <v>21482.149999999998</v>
      </c>
      <c r="F847" s="56"/>
      <c r="G847" s="54"/>
      <c r="H847" s="91"/>
      <c r="I847" s="21"/>
      <c r="J847" s="21"/>
      <c r="O847" s="6"/>
      <c r="P847" s="52"/>
    </row>
    <row r="848" spans="1:16" ht="14.25">
      <c r="A848" s="54">
        <v>176</v>
      </c>
      <c r="B848" s="90" t="s">
        <v>206</v>
      </c>
      <c r="C848" s="54"/>
      <c r="D848" s="56"/>
      <c r="E848" s="56"/>
      <c r="F848" s="56"/>
      <c r="G848" s="54"/>
      <c r="H848" s="91"/>
      <c r="I848" s="25"/>
      <c r="J848" s="21"/>
      <c r="P848"/>
    </row>
    <row r="849" spans="1:18">
      <c r="A849" s="54"/>
      <c r="B849" s="55" t="s">
        <v>195</v>
      </c>
      <c r="C849" s="54"/>
      <c r="D849" s="56"/>
      <c r="E849" s="56"/>
      <c r="F849" s="56"/>
      <c r="G849" s="54"/>
      <c r="H849" s="91"/>
      <c r="I849" s="25"/>
      <c r="J849" s="21"/>
      <c r="P849"/>
    </row>
    <row r="850" spans="1:18">
      <c r="A850" s="54"/>
      <c r="B850" s="56" t="s">
        <v>277</v>
      </c>
      <c r="C850" s="103" t="s">
        <v>281</v>
      </c>
      <c r="D850" s="45" t="s">
        <v>326</v>
      </c>
      <c r="E850" s="56">
        <v>4871.04</v>
      </c>
      <c r="F850" s="56" t="s">
        <v>345</v>
      </c>
      <c r="G850" s="58"/>
      <c r="H850" s="91"/>
      <c r="I850" s="21"/>
      <c r="J850" s="21"/>
      <c r="P850"/>
    </row>
    <row r="851" spans="1:18">
      <c r="A851" s="54"/>
      <c r="B851" s="56"/>
      <c r="C851" s="103" t="s">
        <v>600</v>
      </c>
      <c r="D851" s="45" t="s">
        <v>326</v>
      </c>
      <c r="E851" s="56">
        <v>1660.03</v>
      </c>
      <c r="F851" s="56" t="s">
        <v>320</v>
      </c>
      <c r="G851" s="58"/>
      <c r="H851" s="91"/>
      <c r="I851" s="21"/>
      <c r="J851" s="21"/>
      <c r="P851"/>
    </row>
    <row r="852" spans="1:18">
      <c r="A852" s="54"/>
      <c r="B852" s="79" t="s">
        <v>196</v>
      </c>
      <c r="C852" s="54"/>
      <c r="D852" s="56"/>
      <c r="E852" s="86">
        <f>SUM(E850:E851)</f>
        <v>6531.07</v>
      </c>
      <c r="F852" s="56"/>
      <c r="G852" s="54"/>
      <c r="H852" s="91"/>
      <c r="I852" s="21"/>
      <c r="J852" s="21"/>
      <c r="K852" s="68"/>
      <c r="L852" s="69"/>
      <c r="M852" s="40"/>
      <c r="N852" s="23"/>
      <c r="O852" s="23"/>
      <c r="P852" s="23"/>
      <c r="Q852" s="26"/>
      <c r="R852" s="84"/>
    </row>
    <row r="853" spans="1:18" ht="14.25">
      <c r="A853" s="54">
        <v>177</v>
      </c>
      <c r="B853" s="90" t="s">
        <v>207</v>
      </c>
      <c r="C853" s="54"/>
      <c r="D853" s="56"/>
      <c r="E853" s="56"/>
      <c r="F853" s="56"/>
      <c r="G853" s="54"/>
      <c r="H853" s="97" t="s">
        <v>264</v>
      </c>
      <c r="I853" s="21"/>
      <c r="J853" s="21"/>
      <c r="P853" s="47"/>
    </row>
    <row r="854" spans="1:18">
      <c r="A854" s="54"/>
      <c r="B854" s="55" t="s">
        <v>195</v>
      </c>
      <c r="C854" s="54"/>
      <c r="D854" s="56"/>
      <c r="E854" s="56"/>
      <c r="F854" s="56"/>
      <c r="G854" s="54"/>
      <c r="H854" s="91"/>
      <c r="I854" s="21"/>
      <c r="J854" s="21"/>
      <c r="P854" s="47"/>
    </row>
    <row r="855" spans="1:18">
      <c r="A855" s="54"/>
      <c r="B855" s="55" t="s">
        <v>277</v>
      </c>
      <c r="C855" s="103" t="s">
        <v>629</v>
      </c>
      <c r="D855" s="45" t="s">
        <v>326</v>
      </c>
      <c r="E855" s="56">
        <f>7786.16+1569.45</f>
        <v>9355.61</v>
      </c>
      <c r="F855" s="56" t="s">
        <v>330</v>
      </c>
      <c r="G855" s="58"/>
      <c r="H855" s="91"/>
      <c r="I855" s="21"/>
      <c r="J855" s="21"/>
      <c r="P855" s="47"/>
    </row>
    <row r="856" spans="1:18">
      <c r="A856" s="54"/>
      <c r="B856" s="55"/>
      <c r="C856" s="103" t="s">
        <v>630</v>
      </c>
      <c r="D856" s="45" t="s">
        <v>326</v>
      </c>
      <c r="E856" s="56">
        <v>22326.98</v>
      </c>
      <c r="F856" s="56" t="s">
        <v>321</v>
      </c>
      <c r="G856" s="58"/>
      <c r="H856" s="91"/>
      <c r="I856" s="21"/>
      <c r="J856" s="21"/>
      <c r="P856" s="47"/>
    </row>
    <row r="857" spans="1:18">
      <c r="A857" s="54"/>
      <c r="B857" s="55"/>
      <c r="C857" s="103" t="s">
        <v>632</v>
      </c>
      <c r="D857" s="45" t="s">
        <v>326</v>
      </c>
      <c r="E857" s="56">
        <f>12407.49+3855.7</f>
        <v>16263.189999999999</v>
      </c>
      <c r="F857" s="56" t="s">
        <v>631</v>
      </c>
      <c r="G857" s="58"/>
      <c r="H857" s="91"/>
      <c r="I857" s="21"/>
      <c r="J857" s="21"/>
      <c r="P857" s="47"/>
    </row>
    <row r="858" spans="1:18">
      <c r="A858" s="54"/>
      <c r="B858" s="55"/>
      <c r="C858" s="103" t="s">
        <v>633</v>
      </c>
      <c r="D858" s="45" t="s">
        <v>326</v>
      </c>
      <c r="E858" s="56">
        <v>41216.879999999997</v>
      </c>
      <c r="F858" s="56" t="s">
        <v>634</v>
      </c>
      <c r="G858" s="58"/>
      <c r="H858" s="91"/>
      <c r="I858" s="21"/>
      <c r="J858" s="21"/>
      <c r="P858" s="47"/>
    </row>
    <row r="859" spans="1:18">
      <c r="A859" s="54"/>
      <c r="B859" s="55"/>
      <c r="C859" s="103" t="s">
        <v>635</v>
      </c>
      <c r="D859" s="45" t="s">
        <v>326</v>
      </c>
      <c r="E859" s="56">
        <v>1772.27</v>
      </c>
      <c r="F859" s="56" t="s">
        <v>320</v>
      </c>
      <c r="G859" s="58"/>
      <c r="H859" s="91"/>
      <c r="I859" s="21"/>
      <c r="J859" s="21"/>
      <c r="P859" s="47"/>
    </row>
    <row r="860" spans="1:18">
      <c r="A860" s="54"/>
      <c r="B860" s="55" t="s">
        <v>407</v>
      </c>
      <c r="C860" s="103" t="s">
        <v>654</v>
      </c>
      <c r="D860" s="45" t="s">
        <v>326</v>
      </c>
      <c r="E860" s="56">
        <v>742.37</v>
      </c>
      <c r="F860" s="56" t="s">
        <v>357</v>
      </c>
      <c r="G860" s="58"/>
      <c r="H860" s="91"/>
      <c r="I860" s="21"/>
      <c r="J860" s="21"/>
      <c r="P860" s="47"/>
    </row>
    <row r="861" spans="1:18">
      <c r="A861" s="54"/>
      <c r="B861" s="55"/>
      <c r="C861" s="103" t="s">
        <v>530</v>
      </c>
      <c r="D861" s="45" t="s">
        <v>326</v>
      </c>
      <c r="E861" s="56">
        <v>4587.05</v>
      </c>
      <c r="F861" s="56" t="s">
        <v>320</v>
      </c>
      <c r="G861" s="58"/>
      <c r="H861" s="91"/>
      <c r="I861" s="21"/>
      <c r="J861" s="21"/>
      <c r="P861" s="47"/>
    </row>
    <row r="862" spans="1:18">
      <c r="A862" s="54"/>
      <c r="B862" s="79" t="s">
        <v>196</v>
      </c>
      <c r="C862" s="54"/>
      <c r="D862" s="56"/>
      <c r="E862" s="86">
        <f>SUM(E855:E861)</f>
        <v>96264.35</v>
      </c>
      <c r="F862" s="56"/>
      <c r="G862" s="54"/>
      <c r="H862" s="91"/>
      <c r="I862" s="21"/>
      <c r="J862" s="21"/>
      <c r="P862" s="47"/>
    </row>
    <row r="863" spans="1:18" ht="14.25">
      <c r="A863" s="54">
        <v>178</v>
      </c>
      <c r="B863" s="90" t="s">
        <v>208</v>
      </c>
      <c r="C863" s="54"/>
      <c r="D863" s="56"/>
      <c r="E863" s="78"/>
      <c r="F863" s="56"/>
      <c r="G863" s="54"/>
      <c r="H863" s="91"/>
      <c r="I863" s="21"/>
      <c r="J863" s="21"/>
      <c r="P863"/>
    </row>
    <row r="864" spans="1:18" ht="12" customHeight="1">
      <c r="A864" s="54"/>
      <c r="B864" s="55" t="s">
        <v>195</v>
      </c>
      <c r="C864" s="54"/>
      <c r="D864" s="56"/>
      <c r="E864" s="78"/>
      <c r="F864" s="56"/>
      <c r="G864" s="54"/>
      <c r="H864" s="91"/>
      <c r="I864" s="21"/>
      <c r="J864" s="21"/>
      <c r="P864"/>
    </row>
    <row r="865" spans="1:16" ht="12" customHeight="1">
      <c r="A865" s="110"/>
      <c r="B865" s="111" t="s">
        <v>308</v>
      </c>
      <c r="C865" s="103" t="s">
        <v>314</v>
      </c>
      <c r="D865" s="45" t="s">
        <v>326</v>
      </c>
      <c r="E865" s="113">
        <f>1415.29+1604.08</f>
        <v>3019.37</v>
      </c>
      <c r="F865" s="113" t="s">
        <v>320</v>
      </c>
      <c r="G865" s="114"/>
      <c r="H865" s="91"/>
      <c r="I865" s="21"/>
      <c r="J865" s="21"/>
      <c r="P865"/>
    </row>
    <row r="866" spans="1:16" ht="12" customHeight="1">
      <c r="A866" s="110"/>
      <c r="B866" s="111"/>
      <c r="C866" s="103" t="s">
        <v>530</v>
      </c>
      <c r="D866" s="45" t="s">
        <v>326</v>
      </c>
      <c r="E866" s="113">
        <v>4587.05</v>
      </c>
      <c r="F866" s="113" t="s">
        <v>320</v>
      </c>
      <c r="G866" s="114"/>
      <c r="H866" s="91"/>
      <c r="I866" s="21"/>
      <c r="J866" s="21"/>
      <c r="P866"/>
    </row>
    <row r="867" spans="1:16" ht="12" customHeight="1">
      <c r="A867" s="54"/>
      <c r="B867" s="79" t="s">
        <v>196</v>
      </c>
      <c r="C867" s="54"/>
      <c r="D867" s="56"/>
      <c r="E867" s="143">
        <f>SUM(E865:E866)</f>
        <v>7606.42</v>
      </c>
      <c r="F867" s="56"/>
      <c r="G867" s="54"/>
      <c r="H867" s="91"/>
      <c r="I867" s="21"/>
      <c r="J867" s="21"/>
      <c r="K867" s="21"/>
      <c r="L867" s="21"/>
      <c r="M867" s="21"/>
      <c r="P867" s="47"/>
    </row>
    <row r="868" spans="1:16" ht="14.25">
      <c r="A868" s="54">
        <v>179</v>
      </c>
      <c r="B868" s="90" t="s">
        <v>209</v>
      </c>
      <c r="C868" s="54"/>
      <c r="D868" s="56"/>
      <c r="E868" s="78"/>
      <c r="F868" s="56"/>
      <c r="G868" s="54"/>
      <c r="H868" s="91"/>
      <c r="I868" s="21"/>
      <c r="J868" s="21"/>
      <c r="P868"/>
    </row>
    <row r="869" spans="1:16">
      <c r="A869" s="54"/>
      <c r="B869" s="55" t="s">
        <v>195</v>
      </c>
      <c r="C869" s="54"/>
      <c r="D869" s="56"/>
      <c r="E869" s="56"/>
      <c r="F869" s="56"/>
      <c r="G869" s="54"/>
      <c r="H869" s="91"/>
      <c r="I869" s="21"/>
      <c r="J869" s="21"/>
      <c r="P869"/>
    </row>
    <row r="870" spans="1:16">
      <c r="A870" s="54"/>
      <c r="B870" s="56" t="s">
        <v>506</v>
      </c>
      <c r="C870" s="103" t="s">
        <v>271</v>
      </c>
      <c r="D870" s="45" t="s">
        <v>326</v>
      </c>
      <c r="E870" s="115">
        <v>2173.29</v>
      </c>
      <c r="F870" s="45" t="s">
        <v>321</v>
      </c>
      <c r="G870" s="103"/>
      <c r="H870" s="91"/>
      <c r="I870" s="21"/>
      <c r="J870" s="21"/>
      <c r="P870"/>
    </row>
    <row r="871" spans="1:16">
      <c r="A871" s="54"/>
      <c r="B871" s="56" t="s">
        <v>622</v>
      </c>
      <c r="C871" s="103" t="s">
        <v>281</v>
      </c>
      <c r="D871" s="45" t="s">
        <v>326</v>
      </c>
      <c r="E871" s="115">
        <v>6491.1</v>
      </c>
      <c r="F871" s="45" t="s">
        <v>623</v>
      </c>
      <c r="G871" s="103"/>
      <c r="H871" s="91"/>
      <c r="I871" s="21"/>
      <c r="J871" s="21"/>
      <c r="P871"/>
    </row>
    <row r="872" spans="1:16">
      <c r="A872" s="54"/>
      <c r="B872" s="79" t="s">
        <v>196</v>
      </c>
      <c r="C872" s="54"/>
      <c r="D872" s="56"/>
      <c r="E872" s="86">
        <f>SUM(E870:E871)</f>
        <v>8664.39</v>
      </c>
      <c r="F872" s="56"/>
      <c r="G872" s="54"/>
      <c r="H872" s="91"/>
      <c r="I872" s="21"/>
      <c r="J872" s="21"/>
      <c r="P872"/>
    </row>
    <row r="873" spans="1:16" ht="14.25">
      <c r="A873" s="54">
        <v>180</v>
      </c>
      <c r="B873" s="90" t="s">
        <v>210</v>
      </c>
      <c r="C873" s="54"/>
      <c r="D873" s="56"/>
      <c r="E873" s="56"/>
      <c r="F873" s="56"/>
      <c r="G873" s="54"/>
      <c r="H873" s="97" t="s">
        <v>264</v>
      </c>
      <c r="I873" s="21"/>
      <c r="J873" s="21"/>
      <c r="P873" s="47"/>
    </row>
    <row r="874" spans="1:16">
      <c r="A874" s="54"/>
      <c r="B874" s="55" t="s">
        <v>195</v>
      </c>
      <c r="C874" s="54"/>
      <c r="D874" s="56"/>
      <c r="E874" s="56"/>
      <c r="F874" s="56"/>
      <c r="G874" s="54"/>
      <c r="H874" s="91"/>
      <c r="I874" s="21"/>
      <c r="J874" s="21"/>
      <c r="P874" s="47"/>
    </row>
    <row r="875" spans="1:16">
      <c r="A875" s="54"/>
      <c r="B875" s="56" t="s">
        <v>274</v>
      </c>
      <c r="C875" s="103" t="s">
        <v>290</v>
      </c>
      <c r="D875" s="45" t="s">
        <v>325</v>
      </c>
      <c r="E875" s="45">
        <f>20679.92+5483.58+287471.53+75655.29</f>
        <v>389290.32</v>
      </c>
      <c r="F875" s="45"/>
      <c r="G875" s="58"/>
      <c r="H875" s="91"/>
      <c r="I875" s="21"/>
      <c r="J875" s="21"/>
      <c r="P875" s="47"/>
    </row>
    <row r="876" spans="1:16">
      <c r="A876" s="54"/>
      <c r="B876" s="56"/>
      <c r="C876" s="103" t="s">
        <v>379</v>
      </c>
      <c r="D876" s="45" t="s">
        <v>325</v>
      </c>
      <c r="E876" s="45">
        <v>27799.02</v>
      </c>
      <c r="F876" s="45" t="s">
        <v>419</v>
      </c>
      <c r="G876" s="58"/>
      <c r="H876" s="91"/>
      <c r="I876" s="21"/>
      <c r="J876" s="21"/>
      <c r="P876" s="47"/>
    </row>
    <row r="877" spans="1:16">
      <c r="A877" s="54"/>
      <c r="B877" s="56"/>
      <c r="C877" s="103" t="s">
        <v>420</v>
      </c>
      <c r="D877" s="45" t="s">
        <v>325</v>
      </c>
      <c r="E877" s="45">
        <v>998.29</v>
      </c>
      <c r="F877" s="45" t="s">
        <v>320</v>
      </c>
      <c r="G877" s="58"/>
      <c r="H877" s="91"/>
      <c r="I877" s="21"/>
      <c r="J877" s="21"/>
      <c r="P877" s="47"/>
    </row>
    <row r="878" spans="1:16">
      <c r="A878" s="54"/>
      <c r="B878" s="56" t="s">
        <v>292</v>
      </c>
      <c r="C878" s="103" t="s">
        <v>421</v>
      </c>
      <c r="D878" s="45" t="s">
        <v>325</v>
      </c>
      <c r="E878" s="45">
        <v>4569.6499999999996</v>
      </c>
      <c r="F878" s="45" t="s">
        <v>330</v>
      </c>
      <c r="G878" s="58"/>
      <c r="H878" s="91"/>
      <c r="I878" s="21"/>
      <c r="J878" s="21"/>
      <c r="P878" s="47"/>
    </row>
    <row r="879" spans="1:16">
      <c r="A879" s="54"/>
      <c r="B879" s="56"/>
      <c r="C879" s="103" t="s">
        <v>429</v>
      </c>
      <c r="D879" s="45" t="s">
        <v>325</v>
      </c>
      <c r="E879" s="45">
        <f>3148.23+5528.95</f>
        <v>8677.18</v>
      </c>
      <c r="F879" s="45"/>
      <c r="G879" s="58"/>
      <c r="H879" s="91"/>
      <c r="I879" s="21"/>
      <c r="J879" s="21"/>
      <c r="P879" s="47"/>
    </row>
    <row r="880" spans="1:16">
      <c r="A880" s="54"/>
      <c r="B880" s="56"/>
      <c r="C880" s="103" t="s">
        <v>428</v>
      </c>
      <c r="D880" s="45" t="s">
        <v>325</v>
      </c>
      <c r="E880" s="45">
        <v>4636.18</v>
      </c>
      <c r="F880" s="45"/>
      <c r="G880" s="58"/>
      <c r="H880" s="91"/>
      <c r="I880" s="21"/>
      <c r="J880" s="21"/>
      <c r="P880" s="47"/>
    </row>
    <row r="881" spans="1:16">
      <c r="A881" s="54"/>
      <c r="B881" s="56" t="s">
        <v>581</v>
      </c>
      <c r="C881" s="103" t="s">
        <v>278</v>
      </c>
      <c r="D881" s="45" t="s">
        <v>326</v>
      </c>
      <c r="E881" s="45">
        <v>5077.76</v>
      </c>
      <c r="F881" s="45" t="s">
        <v>317</v>
      </c>
      <c r="G881" s="58"/>
      <c r="H881" s="91"/>
      <c r="I881" s="21"/>
      <c r="J881" s="21"/>
      <c r="P881" s="47"/>
    </row>
    <row r="882" spans="1:16">
      <c r="A882" s="54"/>
      <c r="B882" s="56" t="s">
        <v>277</v>
      </c>
      <c r="C882" s="103" t="s">
        <v>276</v>
      </c>
      <c r="D882" s="45" t="s">
        <v>326</v>
      </c>
      <c r="E882" s="45">
        <v>1330.76</v>
      </c>
      <c r="F882" s="45" t="s">
        <v>320</v>
      </c>
      <c r="G882" s="58"/>
      <c r="H882" s="91"/>
      <c r="I882" s="21"/>
      <c r="J882" s="21"/>
      <c r="P882" s="47"/>
    </row>
    <row r="883" spans="1:16">
      <c r="A883" s="54"/>
      <c r="B883" s="79" t="s">
        <v>196</v>
      </c>
      <c r="C883" s="54"/>
      <c r="D883" s="56"/>
      <c r="E883" s="86">
        <f>SUM(E875:E882)</f>
        <v>442379.16000000003</v>
      </c>
      <c r="F883" s="56"/>
      <c r="G883" s="54"/>
      <c r="H883" s="91"/>
      <c r="I883" s="21"/>
      <c r="J883" s="21"/>
      <c r="P883" s="47"/>
    </row>
    <row r="884" spans="1:16" ht="14.25">
      <c r="A884" s="54">
        <v>181</v>
      </c>
      <c r="B884" s="90" t="s">
        <v>211</v>
      </c>
      <c r="C884" s="54"/>
      <c r="D884" s="56"/>
      <c r="E884" s="56"/>
      <c r="F884" s="56"/>
      <c r="G884" s="54"/>
      <c r="H884" s="91"/>
      <c r="I884" s="21"/>
      <c r="J884" s="21"/>
      <c r="P884" s="47"/>
    </row>
    <row r="885" spans="1:16">
      <c r="A885" s="54"/>
      <c r="B885" s="55" t="s">
        <v>195</v>
      </c>
      <c r="C885" s="54"/>
      <c r="D885" s="56"/>
      <c r="E885" s="56"/>
      <c r="F885" s="56"/>
      <c r="G885" s="54"/>
      <c r="H885" s="91"/>
      <c r="I885" s="21"/>
      <c r="J885" s="21"/>
      <c r="P885" s="47"/>
    </row>
    <row r="886" spans="1:16">
      <c r="A886" s="54"/>
      <c r="B886" s="55"/>
      <c r="C886" s="103"/>
      <c r="D886" s="45"/>
      <c r="E886" s="45"/>
      <c r="F886" s="45"/>
      <c r="G886" s="58"/>
      <c r="H886" s="91"/>
      <c r="I886" s="21"/>
      <c r="J886" s="59"/>
      <c r="P886" s="47"/>
    </row>
    <row r="887" spans="1:16">
      <c r="A887" s="54"/>
      <c r="B887" s="79" t="s">
        <v>196</v>
      </c>
      <c r="C887" s="54"/>
      <c r="D887" s="56"/>
      <c r="E887" s="86">
        <f>SUM(E886:E886)</f>
        <v>0</v>
      </c>
      <c r="F887" s="56"/>
      <c r="G887" s="54"/>
      <c r="H887" s="91"/>
      <c r="I887" s="21"/>
      <c r="J887" s="21"/>
      <c r="P887" s="47"/>
    </row>
    <row r="888" spans="1:16" ht="14.25">
      <c r="A888" s="54">
        <v>182</v>
      </c>
      <c r="B888" s="90" t="s">
        <v>212</v>
      </c>
      <c r="C888" s="54"/>
      <c r="D888" s="56"/>
      <c r="E888" s="56"/>
      <c r="F888" s="56"/>
      <c r="G888" s="54"/>
      <c r="H888" s="97" t="s">
        <v>264</v>
      </c>
      <c r="I888" s="21"/>
      <c r="J888" s="21"/>
      <c r="K888" s="6"/>
      <c r="L888" s="6"/>
      <c r="M888" s="6"/>
      <c r="N888" s="6"/>
      <c r="O888" s="6"/>
      <c r="P888" s="52"/>
    </row>
    <row r="889" spans="1:16">
      <c r="A889" s="54"/>
      <c r="B889" s="55" t="s">
        <v>195</v>
      </c>
      <c r="C889" s="54"/>
      <c r="D889" s="56"/>
      <c r="E889" s="56"/>
      <c r="F889" s="56"/>
      <c r="G889" s="54"/>
      <c r="H889" s="91"/>
      <c r="I889" s="21"/>
      <c r="J889" s="21"/>
      <c r="K889" s="6"/>
      <c r="L889" s="6"/>
      <c r="M889" s="6"/>
      <c r="N889" s="6"/>
      <c r="O889" s="6"/>
      <c r="P889" s="52"/>
    </row>
    <row r="890" spans="1:16">
      <c r="A890" s="54"/>
      <c r="B890" s="56" t="s">
        <v>292</v>
      </c>
      <c r="C890" s="103" t="s">
        <v>406</v>
      </c>
      <c r="D890" s="45" t="s">
        <v>326</v>
      </c>
      <c r="E890" s="45">
        <v>7093.17</v>
      </c>
      <c r="F890" s="45" t="s">
        <v>320</v>
      </c>
      <c r="G890" s="58"/>
      <c r="H890" s="91"/>
      <c r="I890" s="21"/>
      <c r="J890" s="21"/>
      <c r="K890" s="6"/>
      <c r="L890" s="6"/>
      <c r="M890" s="6"/>
      <c r="N890" s="6"/>
      <c r="O890" s="6"/>
      <c r="P890" s="52"/>
    </row>
    <row r="891" spans="1:16">
      <c r="A891" s="54"/>
      <c r="B891" s="56" t="s">
        <v>437</v>
      </c>
      <c r="C891" s="103" t="s">
        <v>438</v>
      </c>
      <c r="D891" s="45" t="s">
        <v>326</v>
      </c>
      <c r="E891" s="45">
        <v>13417.86</v>
      </c>
      <c r="F891" s="45" t="s">
        <v>315</v>
      </c>
      <c r="G891" s="58"/>
      <c r="H891" s="91"/>
      <c r="I891" s="21"/>
      <c r="J891" s="21"/>
      <c r="K891" s="6"/>
      <c r="L891" s="6"/>
      <c r="M891" s="6"/>
      <c r="N891" s="6"/>
      <c r="O891" s="6"/>
      <c r="P891" s="52"/>
    </row>
    <row r="892" spans="1:16">
      <c r="A892" s="54"/>
      <c r="B892" s="56" t="s">
        <v>575</v>
      </c>
      <c r="C892" s="103" t="s">
        <v>471</v>
      </c>
      <c r="D892" s="45" t="s">
        <v>326</v>
      </c>
      <c r="E892" s="45">
        <v>1646.35</v>
      </c>
      <c r="F892" s="45" t="s">
        <v>374</v>
      </c>
      <c r="G892" s="58"/>
      <c r="H892" s="91"/>
      <c r="I892" s="21"/>
      <c r="J892" s="21"/>
      <c r="K892" s="6"/>
      <c r="L892" s="6"/>
      <c r="M892" s="6"/>
      <c r="N892" s="6"/>
      <c r="O892" s="6"/>
      <c r="P892" s="52"/>
    </row>
    <row r="893" spans="1:16">
      <c r="A893" s="54"/>
      <c r="B893" s="56" t="s">
        <v>582</v>
      </c>
      <c r="C893" s="103" t="s">
        <v>583</v>
      </c>
      <c r="D893" s="45" t="s">
        <v>326</v>
      </c>
      <c r="E893" s="45">
        <f>17672.44+2129.07</f>
        <v>19801.509999999998</v>
      </c>
      <c r="F893" s="45" t="s">
        <v>584</v>
      </c>
      <c r="G893" s="58"/>
      <c r="H893" s="91"/>
      <c r="I893" s="21"/>
      <c r="J893" s="21"/>
      <c r="K893" s="6"/>
      <c r="L893" s="6"/>
      <c r="M893" s="6"/>
      <c r="N893" s="6"/>
      <c r="O893" s="6"/>
      <c r="P893" s="52"/>
    </row>
    <row r="894" spans="1:16">
      <c r="A894" s="54"/>
      <c r="B894" s="56"/>
      <c r="C894" s="103" t="s">
        <v>359</v>
      </c>
      <c r="D894" s="45" t="s">
        <v>326</v>
      </c>
      <c r="E894" s="45">
        <f>2067.09+1027.42</f>
        <v>3094.51</v>
      </c>
      <c r="F894" s="45" t="s">
        <v>317</v>
      </c>
      <c r="G894" s="58"/>
      <c r="H894" s="91"/>
      <c r="I894" s="21"/>
      <c r="J894" s="21"/>
      <c r="K894" s="6"/>
      <c r="L894" s="6"/>
      <c r="M894" s="6"/>
      <c r="N894" s="6"/>
      <c r="O894" s="6"/>
      <c r="P894" s="52"/>
    </row>
    <row r="895" spans="1:16">
      <c r="A895" s="54"/>
      <c r="B895" s="56"/>
      <c r="C895" s="103" t="s">
        <v>276</v>
      </c>
      <c r="D895" s="45" t="s">
        <v>326</v>
      </c>
      <c r="E895" s="45">
        <f>4507.84+3381.68</f>
        <v>7889.52</v>
      </c>
      <c r="F895" s="45" t="s">
        <v>351</v>
      </c>
      <c r="G895" s="58"/>
      <c r="H895" s="91"/>
      <c r="I895" s="21"/>
      <c r="J895" s="21"/>
      <c r="K895" s="6"/>
      <c r="L895" s="6"/>
      <c r="M895" s="6"/>
      <c r="N895" s="6"/>
      <c r="O895" s="6"/>
      <c r="P895" s="52"/>
    </row>
    <row r="896" spans="1:16">
      <c r="A896" s="54"/>
      <c r="B896" s="56"/>
      <c r="C896" s="103" t="s">
        <v>586</v>
      </c>
      <c r="D896" s="45" t="s">
        <v>326</v>
      </c>
      <c r="E896" s="45">
        <v>20569.099999999999</v>
      </c>
      <c r="F896" s="45" t="s">
        <v>585</v>
      </c>
      <c r="G896" s="58"/>
      <c r="H896" s="91"/>
      <c r="I896" s="21"/>
      <c r="J896" s="21"/>
      <c r="K896" s="6"/>
      <c r="L896" s="6"/>
      <c r="M896" s="6"/>
      <c r="N896" s="6"/>
      <c r="O896" s="6"/>
      <c r="P896" s="52"/>
    </row>
    <row r="897" spans="1:16">
      <c r="A897" s="54"/>
      <c r="B897" s="56"/>
      <c r="C897" s="103" t="s">
        <v>587</v>
      </c>
      <c r="D897" s="45" t="s">
        <v>326</v>
      </c>
      <c r="E897" s="45">
        <v>5558.88</v>
      </c>
      <c r="F897" s="45" t="s">
        <v>317</v>
      </c>
      <c r="G897" s="58"/>
      <c r="H897" s="91"/>
      <c r="I897" s="21"/>
      <c r="J897" s="21"/>
      <c r="K897" s="6"/>
      <c r="L897" s="6"/>
      <c r="M897" s="6"/>
      <c r="N897" s="6"/>
      <c r="O897" s="6"/>
      <c r="P897" s="52"/>
    </row>
    <row r="898" spans="1:16">
      <c r="A898" s="54"/>
      <c r="B898" s="56"/>
      <c r="C898" s="103" t="s">
        <v>588</v>
      </c>
      <c r="D898" s="45" t="s">
        <v>326</v>
      </c>
      <c r="E898" s="45">
        <v>19996.52</v>
      </c>
      <c r="F898" s="45" t="s">
        <v>585</v>
      </c>
      <c r="G898" s="58"/>
      <c r="H898" s="91"/>
      <c r="I898" s="21"/>
      <c r="J898" s="21"/>
      <c r="K898" s="6"/>
      <c r="L898" s="6"/>
      <c r="M898" s="6"/>
      <c r="N898" s="6"/>
      <c r="O898" s="6"/>
      <c r="P898" s="52"/>
    </row>
    <row r="899" spans="1:16">
      <c r="A899" s="54"/>
      <c r="B899" s="56"/>
      <c r="C899" s="103" t="s">
        <v>589</v>
      </c>
      <c r="D899" s="45" t="s">
        <v>326</v>
      </c>
      <c r="E899" s="45">
        <v>27972.89</v>
      </c>
      <c r="F899" s="45" t="s">
        <v>518</v>
      </c>
      <c r="G899" s="58"/>
      <c r="H899" s="91"/>
      <c r="I899" s="21"/>
      <c r="J899" s="21"/>
      <c r="K899" s="6"/>
      <c r="L899" s="6"/>
      <c r="M899" s="6"/>
      <c r="N899" s="6"/>
      <c r="O899" s="6"/>
      <c r="P899" s="52"/>
    </row>
    <row r="900" spans="1:16">
      <c r="A900" s="54"/>
      <c r="B900" s="56"/>
      <c r="C900" s="103" t="s">
        <v>590</v>
      </c>
      <c r="D900" s="45" t="s">
        <v>326</v>
      </c>
      <c r="E900" s="45">
        <v>4057.45</v>
      </c>
      <c r="F900" s="45" t="s">
        <v>317</v>
      </c>
      <c r="G900" s="58"/>
      <c r="H900" s="91"/>
      <c r="I900" s="21"/>
      <c r="J900" s="21"/>
      <c r="K900" s="6"/>
      <c r="L900" s="6"/>
      <c r="M900" s="6"/>
      <c r="N900" s="6"/>
      <c r="O900" s="6"/>
      <c r="P900" s="52"/>
    </row>
    <row r="901" spans="1:16">
      <c r="A901" s="54"/>
      <c r="B901" s="56"/>
      <c r="C901" s="103" t="s">
        <v>615</v>
      </c>
      <c r="D901" s="45" t="s">
        <v>326</v>
      </c>
      <c r="E901" s="45">
        <v>1193.83</v>
      </c>
      <c r="F901" s="45" t="s">
        <v>320</v>
      </c>
      <c r="G901" s="58"/>
      <c r="H901" s="91"/>
      <c r="I901" s="21"/>
      <c r="J901" s="21"/>
      <c r="K901" s="6"/>
      <c r="L901" s="6"/>
      <c r="M901" s="6"/>
      <c r="N901" s="6"/>
      <c r="O901" s="6"/>
      <c r="P901" s="52"/>
    </row>
    <row r="902" spans="1:16">
      <c r="A902" s="54"/>
      <c r="B902" s="56"/>
      <c r="C902" s="103" t="s">
        <v>616</v>
      </c>
      <c r="D902" s="45" t="s">
        <v>326</v>
      </c>
      <c r="E902" s="45">
        <v>4861.62</v>
      </c>
      <c r="F902" s="45" t="s">
        <v>317</v>
      </c>
      <c r="G902" s="58"/>
      <c r="H902" s="91"/>
      <c r="I902" s="21"/>
      <c r="J902" s="21"/>
      <c r="K902" s="6"/>
      <c r="L902" s="6"/>
      <c r="M902" s="6"/>
      <c r="N902" s="6"/>
      <c r="O902" s="6"/>
      <c r="P902" s="52"/>
    </row>
    <row r="903" spans="1:16">
      <c r="A903" s="54"/>
      <c r="B903" s="56" t="s">
        <v>595</v>
      </c>
      <c r="C903" s="103" t="s">
        <v>296</v>
      </c>
      <c r="D903" s="45" t="s">
        <v>326</v>
      </c>
      <c r="E903" s="45">
        <v>801.15</v>
      </c>
      <c r="F903" s="45"/>
      <c r="G903" s="58"/>
      <c r="H903" s="91"/>
      <c r="I903" s="21"/>
      <c r="J903" s="21"/>
      <c r="K903" s="6"/>
      <c r="L903" s="6"/>
      <c r="M903" s="6"/>
      <c r="N903" s="6"/>
      <c r="O903" s="6"/>
      <c r="P903" s="52"/>
    </row>
    <row r="904" spans="1:16">
      <c r="A904" s="54"/>
      <c r="B904" s="56"/>
      <c r="C904" s="103" t="s">
        <v>287</v>
      </c>
      <c r="D904" s="45" t="s">
        <v>326</v>
      </c>
      <c r="E904" s="45">
        <v>4071.12</v>
      </c>
      <c r="F904" s="45" t="s">
        <v>320</v>
      </c>
      <c r="G904" s="58"/>
      <c r="H904" s="91"/>
      <c r="I904" s="21"/>
      <c r="J904" s="21"/>
      <c r="K904" s="6"/>
      <c r="L904" s="6"/>
      <c r="M904" s="6"/>
      <c r="N904" s="6"/>
      <c r="O904" s="6"/>
      <c r="P904" s="52"/>
    </row>
    <row r="905" spans="1:16">
      <c r="A905" s="54"/>
      <c r="B905" s="56"/>
      <c r="C905" s="103" t="s">
        <v>596</v>
      </c>
      <c r="D905" s="45" t="s">
        <v>326</v>
      </c>
      <c r="E905" s="45">
        <v>10336.5</v>
      </c>
      <c r="F905" s="45" t="s">
        <v>597</v>
      </c>
      <c r="G905" s="58"/>
      <c r="H905" s="91"/>
      <c r="I905" s="21"/>
      <c r="J905" s="21"/>
      <c r="K905" s="6"/>
      <c r="L905" s="6"/>
      <c r="M905" s="6"/>
      <c r="N905" s="6"/>
      <c r="O905" s="6"/>
      <c r="P905" s="52"/>
    </row>
    <row r="906" spans="1:16">
      <c r="A906" s="54"/>
      <c r="B906" s="56"/>
      <c r="C906" s="103" t="s">
        <v>282</v>
      </c>
      <c r="D906" s="45" t="s">
        <v>326</v>
      </c>
      <c r="E906" s="45">
        <v>309.73</v>
      </c>
      <c r="F906" s="45" t="s">
        <v>566</v>
      </c>
      <c r="G906" s="58"/>
      <c r="H906" s="91"/>
      <c r="I906" s="21"/>
      <c r="J906" s="21"/>
      <c r="K906" s="6"/>
      <c r="L906" s="6"/>
      <c r="M906" s="6"/>
      <c r="N906" s="6"/>
      <c r="O906" s="6"/>
      <c r="P906" s="52"/>
    </row>
    <row r="907" spans="1:16">
      <c r="A907" s="54"/>
      <c r="B907" s="56"/>
      <c r="C907" s="103" t="s">
        <v>465</v>
      </c>
      <c r="D907" s="45" t="s">
        <v>326</v>
      </c>
      <c r="E907" s="45">
        <f>1476.03+2748.72</f>
        <v>4224.75</v>
      </c>
      <c r="F907" s="45" t="s">
        <v>321</v>
      </c>
      <c r="G907" s="58"/>
      <c r="H907" s="91"/>
      <c r="I907" s="21"/>
      <c r="J907" s="21"/>
      <c r="K907" s="6"/>
      <c r="L907" s="6"/>
      <c r="M907" s="6"/>
      <c r="N907" s="6"/>
      <c r="O907" s="6"/>
      <c r="P907" s="52"/>
    </row>
    <row r="908" spans="1:16">
      <c r="A908" s="54"/>
      <c r="B908" s="56"/>
      <c r="C908" s="103" t="s">
        <v>295</v>
      </c>
      <c r="D908" s="45" t="s">
        <v>326</v>
      </c>
      <c r="E908" s="45">
        <v>10305.6</v>
      </c>
      <c r="F908" s="45" t="s">
        <v>315</v>
      </c>
      <c r="G908" s="58"/>
      <c r="H908" s="91"/>
      <c r="I908" s="21"/>
      <c r="J908" s="21"/>
      <c r="K908" s="6"/>
      <c r="L908" s="6"/>
      <c r="M908" s="6"/>
      <c r="N908" s="6"/>
      <c r="O908" s="6"/>
      <c r="P908" s="52"/>
    </row>
    <row r="909" spans="1:16">
      <c r="A909" s="54"/>
      <c r="B909" s="56"/>
      <c r="C909" s="103" t="s">
        <v>598</v>
      </c>
      <c r="D909" s="45" t="s">
        <v>326</v>
      </c>
      <c r="E909" s="45">
        <v>4636.07</v>
      </c>
      <c r="F909" s="45" t="s">
        <v>317</v>
      </c>
      <c r="G909" s="58"/>
      <c r="H909" s="91"/>
      <c r="I909" s="21"/>
      <c r="J909" s="21"/>
      <c r="K909" s="6"/>
      <c r="L909" s="6"/>
      <c r="M909" s="6"/>
      <c r="N909" s="6"/>
      <c r="O909" s="6"/>
      <c r="P909" s="52"/>
    </row>
    <row r="910" spans="1:16">
      <c r="A910" s="54"/>
      <c r="B910" s="56"/>
      <c r="C910" s="103" t="s">
        <v>599</v>
      </c>
      <c r="D910" s="45" t="s">
        <v>326</v>
      </c>
      <c r="E910" s="45">
        <v>1001.66</v>
      </c>
      <c r="F910" s="45" t="s">
        <v>320</v>
      </c>
      <c r="G910" s="58"/>
      <c r="H910" s="91"/>
      <c r="I910" s="21"/>
      <c r="J910" s="21"/>
      <c r="K910" s="6"/>
      <c r="L910" s="6"/>
      <c r="M910" s="6"/>
      <c r="N910" s="6"/>
      <c r="O910" s="6"/>
      <c r="P910" s="52"/>
    </row>
    <row r="911" spans="1:16">
      <c r="A911" s="54"/>
      <c r="B911" s="56" t="s">
        <v>651</v>
      </c>
      <c r="C911" s="103" t="s">
        <v>652</v>
      </c>
      <c r="D911" s="45" t="s">
        <v>326</v>
      </c>
      <c r="E911" s="45">
        <v>4382.6400000000003</v>
      </c>
      <c r="F911" s="45" t="s">
        <v>653</v>
      </c>
      <c r="G911" s="58"/>
      <c r="H911" s="91"/>
      <c r="I911" s="21"/>
      <c r="J911" s="21"/>
      <c r="K911" s="6"/>
      <c r="L911" s="6"/>
      <c r="M911" s="6"/>
      <c r="N911" s="6"/>
      <c r="O911" s="6"/>
      <c r="P911" s="52"/>
    </row>
    <row r="912" spans="1:16">
      <c r="A912" s="54"/>
      <c r="B912" s="79" t="s">
        <v>196</v>
      </c>
      <c r="C912" s="54"/>
      <c r="D912" s="56"/>
      <c r="E912" s="86">
        <f>SUM(E890:E911)</f>
        <v>177222.43000000002</v>
      </c>
      <c r="F912" s="56"/>
      <c r="G912" s="54"/>
      <c r="H912" s="91"/>
      <c r="I912" s="21"/>
      <c r="J912" s="21"/>
      <c r="M912" t="s">
        <v>279</v>
      </c>
      <c r="P912" s="47"/>
    </row>
    <row r="913" spans="1:18" ht="14.25">
      <c r="A913" s="54">
        <v>183</v>
      </c>
      <c r="B913" s="90" t="s">
        <v>213</v>
      </c>
      <c r="C913" s="54"/>
      <c r="D913" s="56"/>
      <c r="E913" s="78"/>
      <c r="F913" s="56"/>
      <c r="G913" s="54"/>
      <c r="H913" s="91"/>
      <c r="I913" s="25"/>
      <c r="J913" s="21"/>
      <c r="P913" s="47"/>
    </row>
    <row r="914" spans="1:18">
      <c r="A914" s="54"/>
      <c r="B914" s="55" t="s">
        <v>195</v>
      </c>
      <c r="C914" s="54"/>
      <c r="D914" s="56"/>
      <c r="E914" s="78"/>
      <c r="F914" s="56"/>
      <c r="G914" s="54"/>
      <c r="H914" s="91"/>
      <c r="I914" s="25"/>
      <c r="J914" s="21"/>
      <c r="P914" s="47"/>
    </row>
    <row r="915" spans="1:18">
      <c r="A915" s="54"/>
      <c r="B915" s="56"/>
      <c r="C915" s="103"/>
      <c r="D915" s="45"/>
      <c r="E915" s="45"/>
      <c r="F915" s="45"/>
      <c r="G915" s="58"/>
      <c r="H915" s="91"/>
      <c r="I915" s="25"/>
      <c r="J915" s="21"/>
      <c r="P915" s="47"/>
    </row>
    <row r="916" spans="1:18">
      <c r="A916" s="54"/>
      <c r="B916" s="79" t="s">
        <v>196</v>
      </c>
      <c r="C916" s="54"/>
      <c r="D916" s="56"/>
      <c r="E916" s="86">
        <f>SUM(E915:E915)</f>
        <v>0</v>
      </c>
      <c r="F916" s="56"/>
      <c r="G916" s="54"/>
      <c r="H916" s="91"/>
      <c r="I916" s="21"/>
      <c r="J916" s="21"/>
      <c r="P916"/>
    </row>
    <row r="917" spans="1:18" ht="14.25">
      <c r="A917" s="54">
        <v>184</v>
      </c>
      <c r="B917" s="90" t="s">
        <v>214</v>
      </c>
      <c r="C917" s="54"/>
      <c r="D917" s="56"/>
      <c r="E917" s="78"/>
      <c r="F917" s="56"/>
      <c r="G917" s="54"/>
      <c r="H917" s="91"/>
      <c r="I917" s="25"/>
      <c r="J917" s="21"/>
      <c r="K917" s="21"/>
      <c r="L917" s="21"/>
      <c r="M917" s="21"/>
      <c r="N917" s="99"/>
      <c r="P917"/>
    </row>
    <row r="918" spans="1:18">
      <c r="A918" s="54"/>
      <c r="B918" s="55" t="s">
        <v>195</v>
      </c>
      <c r="C918" s="54"/>
      <c r="D918" s="56"/>
      <c r="E918" s="78"/>
      <c r="F918" s="56"/>
      <c r="G918" s="54"/>
      <c r="H918" s="91"/>
      <c r="I918" s="25"/>
      <c r="J918" s="21"/>
      <c r="K918" s="21"/>
      <c r="L918" s="21"/>
      <c r="M918" s="21"/>
      <c r="N918" s="31"/>
      <c r="P918"/>
    </row>
    <row r="919" spans="1:18">
      <c r="A919" s="54"/>
      <c r="B919" s="56"/>
      <c r="C919" s="103" t="s">
        <v>382</v>
      </c>
      <c r="D919" s="45" t="s">
        <v>325</v>
      </c>
      <c r="E919" s="45">
        <v>131831.06</v>
      </c>
      <c r="F919" s="45"/>
      <c r="G919" s="58"/>
      <c r="H919" s="91"/>
      <c r="I919" s="25"/>
      <c r="J919" s="21"/>
      <c r="K919" s="21"/>
      <c r="L919" s="21"/>
      <c r="M919" s="21"/>
      <c r="N919" s="31"/>
      <c r="P919"/>
    </row>
    <row r="920" spans="1:18">
      <c r="A920" s="54"/>
      <c r="B920" s="79" t="s">
        <v>196</v>
      </c>
      <c r="C920" s="54"/>
      <c r="D920" s="56"/>
      <c r="E920" s="86">
        <f>SUM(E919:E919)</f>
        <v>131831.06</v>
      </c>
      <c r="F920" s="56"/>
      <c r="G920" s="54"/>
      <c r="H920" s="91"/>
      <c r="I920" s="21"/>
      <c r="J920" s="21"/>
      <c r="K920" s="21"/>
      <c r="L920" s="21"/>
      <c r="M920" s="21"/>
      <c r="N920" s="21"/>
      <c r="P920"/>
    </row>
    <row r="921" spans="1:18" ht="14.25">
      <c r="A921" s="54">
        <v>185</v>
      </c>
      <c r="B921" s="90" t="s">
        <v>215</v>
      </c>
      <c r="C921" s="54"/>
      <c r="D921" s="56"/>
      <c r="E921" s="56"/>
      <c r="F921" s="56"/>
      <c r="G921" s="54"/>
      <c r="H921" s="91"/>
      <c r="I921" s="21"/>
      <c r="J921" s="21"/>
      <c r="N921" s="88"/>
      <c r="P921"/>
    </row>
    <row r="922" spans="1:18">
      <c r="A922" s="54"/>
      <c r="B922" s="55" t="s">
        <v>195</v>
      </c>
      <c r="C922" s="54"/>
      <c r="D922" s="56"/>
      <c r="E922" s="56"/>
      <c r="F922" s="56"/>
      <c r="G922" s="54"/>
      <c r="H922" s="91"/>
      <c r="I922" s="21"/>
      <c r="J922" s="21"/>
      <c r="N922" s="15"/>
      <c r="P922"/>
    </row>
    <row r="923" spans="1:18">
      <c r="A923" s="54"/>
      <c r="B923" s="56"/>
      <c r="C923" s="103"/>
      <c r="D923" s="45"/>
      <c r="E923" s="45"/>
      <c r="F923" s="45"/>
      <c r="G923" s="58"/>
      <c r="H923" s="91"/>
      <c r="I923" s="21"/>
      <c r="J923" s="21"/>
      <c r="P923"/>
      <c r="Q923" s="16"/>
    </row>
    <row r="924" spans="1:18">
      <c r="A924" s="54"/>
      <c r="B924" s="79" t="s">
        <v>196</v>
      </c>
      <c r="C924" s="54"/>
      <c r="D924" s="56"/>
      <c r="E924" s="86">
        <f>SUM(E923:E923)</f>
        <v>0</v>
      </c>
      <c r="F924" s="56"/>
      <c r="G924" s="54"/>
      <c r="H924" s="91"/>
      <c r="I924" s="21"/>
      <c r="J924" s="60"/>
      <c r="K924" s="62"/>
      <c r="L924" s="61"/>
      <c r="M924" s="62"/>
      <c r="N924" s="62"/>
      <c r="O924" s="62"/>
      <c r="P924" s="62"/>
      <c r="Q924" s="100"/>
      <c r="R924" s="21"/>
    </row>
    <row r="925" spans="1:18" ht="14.25">
      <c r="A925" s="54">
        <v>186</v>
      </c>
      <c r="B925" s="90" t="s">
        <v>216</v>
      </c>
      <c r="C925" s="54"/>
      <c r="D925" s="56"/>
      <c r="E925" s="78"/>
      <c r="F925" s="56"/>
      <c r="G925" s="54"/>
      <c r="H925" s="91"/>
      <c r="I925" s="21"/>
      <c r="J925" s="21"/>
      <c r="P925" s="47"/>
    </row>
    <row r="926" spans="1:18">
      <c r="A926" s="54"/>
      <c r="B926" s="55" t="s">
        <v>195</v>
      </c>
      <c r="C926" s="54"/>
      <c r="D926" s="56"/>
      <c r="E926" s="78"/>
      <c r="F926" s="56"/>
      <c r="G926" s="54"/>
      <c r="H926" s="91"/>
      <c r="I926" s="21"/>
      <c r="J926" s="21"/>
      <c r="P926" s="47"/>
      <c r="Q926" s="21"/>
    </row>
    <row r="927" spans="1:18">
      <c r="A927" s="54"/>
      <c r="B927" s="56" t="s">
        <v>303</v>
      </c>
      <c r="C927" s="103" t="s">
        <v>271</v>
      </c>
      <c r="D927" s="45" t="s">
        <v>326</v>
      </c>
      <c r="E927" s="115">
        <v>1086.73</v>
      </c>
      <c r="F927" s="45" t="s">
        <v>320</v>
      </c>
      <c r="G927" s="103"/>
      <c r="H927" s="91"/>
      <c r="I927" s="21"/>
      <c r="J927" s="21"/>
      <c r="P927" s="47"/>
      <c r="Q927" s="21"/>
    </row>
    <row r="928" spans="1:18">
      <c r="A928" s="54"/>
      <c r="B928" s="56" t="s">
        <v>277</v>
      </c>
      <c r="C928" s="103" t="s">
        <v>285</v>
      </c>
      <c r="D928" s="45" t="s">
        <v>326</v>
      </c>
      <c r="E928" s="115">
        <v>4871.04</v>
      </c>
      <c r="F928" s="45" t="s">
        <v>345</v>
      </c>
      <c r="G928" s="103"/>
      <c r="H928" s="91"/>
      <c r="I928" s="21"/>
      <c r="J928" s="21"/>
      <c r="P928" s="47"/>
      <c r="Q928" s="21"/>
    </row>
    <row r="929" spans="1:17">
      <c r="A929" s="54"/>
      <c r="B929" s="79" t="s">
        <v>196</v>
      </c>
      <c r="C929" s="54"/>
      <c r="D929" s="56"/>
      <c r="E929" s="143">
        <f>SUM(E927:E928)</f>
        <v>5957.77</v>
      </c>
      <c r="F929" s="56"/>
      <c r="G929" s="54"/>
      <c r="H929" s="91"/>
      <c r="I929" s="21"/>
      <c r="J929" s="60"/>
      <c r="K929" s="62"/>
      <c r="L929" s="25"/>
      <c r="M929" s="23"/>
      <c r="N929" s="85"/>
      <c r="O929" s="23"/>
      <c r="P929" s="23"/>
      <c r="Q929" s="64"/>
    </row>
    <row r="930" spans="1:17" ht="14.25">
      <c r="A930" s="54">
        <v>187</v>
      </c>
      <c r="B930" s="90" t="s">
        <v>217</v>
      </c>
      <c r="C930" s="54"/>
      <c r="D930" s="56"/>
      <c r="E930" s="56"/>
      <c r="F930" s="56"/>
      <c r="G930" s="54"/>
      <c r="H930" s="91"/>
      <c r="I930" s="21"/>
      <c r="J930" s="21"/>
      <c r="N930" s="88"/>
      <c r="P930"/>
    </row>
    <row r="931" spans="1:17">
      <c r="A931" s="54"/>
      <c r="B931" s="55" t="s">
        <v>195</v>
      </c>
      <c r="C931" s="54"/>
      <c r="D931" s="56"/>
      <c r="E931" s="56"/>
      <c r="F931" s="56"/>
      <c r="G931" s="54"/>
      <c r="H931" s="91"/>
      <c r="I931" s="21"/>
      <c r="J931" s="21"/>
      <c r="N931" s="15"/>
      <c r="P931"/>
    </row>
    <row r="932" spans="1:17">
      <c r="A932" s="54"/>
      <c r="B932" s="55"/>
      <c r="C932" s="103"/>
      <c r="D932" s="45"/>
      <c r="E932" s="56"/>
      <c r="F932" s="56"/>
      <c r="G932" s="58"/>
      <c r="H932" s="91"/>
      <c r="I932" s="21"/>
      <c r="J932" s="21"/>
      <c r="P932" s="47"/>
    </row>
    <row r="933" spans="1:17">
      <c r="A933" s="54"/>
      <c r="B933" s="79" t="s">
        <v>196</v>
      </c>
      <c r="C933" s="54"/>
      <c r="D933" s="56"/>
      <c r="E933" s="86">
        <f>SUM(E932:E932)</f>
        <v>0</v>
      </c>
      <c r="F933" s="56"/>
      <c r="G933" s="54"/>
      <c r="H933" s="91"/>
      <c r="I933" s="21"/>
      <c r="J933" s="21"/>
      <c r="P933"/>
    </row>
    <row r="934" spans="1:17" ht="14.25">
      <c r="A934" s="54">
        <v>188</v>
      </c>
      <c r="B934" s="90" t="s">
        <v>218</v>
      </c>
      <c r="C934" s="54"/>
      <c r="D934" s="56"/>
      <c r="E934" s="56"/>
      <c r="F934" s="56"/>
      <c r="G934" s="54"/>
      <c r="H934" s="91"/>
      <c r="I934" s="21"/>
      <c r="J934" s="21"/>
      <c r="P934" s="47"/>
    </row>
    <row r="935" spans="1:17">
      <c r="A935" s="54"/>
      <c r="B935" s="55" t="s">
        <v>195</v>
      </c>
      <c r="C935" s="54"/>
      <c r="D935" s="56"/>
      <c r="E935" s="56"/>
      <c r="F935" s="56"/>
      <c r="G935" s="54"/>
      <c r="H935" s="91"/>
      <c r="I935" s="21"/>
      <c r="J935" s="21"/>
      <c r="P935" s="47"/>
    </row>
    <row r="936" spans="1:17">
      <c r="A936" s="54"/>
      <c r="B936" s="56"/>
      <c r="C936" s="83" t="s">
        <v>530</v>
      </c>
      <c r="D936" s="45" t="s">
        <v>326</v>
      </c>
      <c r="E936" s="45">
        <v>4587.05</v>
      </c>
      <c r="F936" s="45" t="s">
        <v>320</v>
      </c>
      <c r="G936" s="58"/>
      <c r="H936" s="91"/>
      <c r="I936" s="21"/>
      <c r="J936" s="21"/>
      <c r="P936" s="47"/>
    </row>
    <row r="937" spans="1:17">
      <c r="A937" s="54"/>
      <c r="B937" s="79" t="s">
        <v>196</v>
      </c>
      <c r="C937" s="54"/>
      <c r="D937" s="56"/>
      <c r="E937" s="86">
        <f>SUM(E936:E936)</f>
        <v>4587.05</v>
      </c>
      <c r="F937" s="56"/>
      <c r="G937" s="54"/>
      <c r="H937" s="91"/>
      <c r="I937" s="21"/>
      <c r="J937" s="21"/>
      <c r="P937" s="47"/>
    </row>
    <row r="938" spans="1:17" ht="14.25">
      <c r="A938" s="54">
        <v>189</v>
      </c>
      <c r="B938" s="90" t="s">
        <v>255</v>
      </c>
      <c r="C938" s="54"/>
      <c r="D938" s="56"/>
      <c r="E938" s="56"/>
      <c r="F938" s="56"/>
      <c r="G938" s="54"/>
      <c r="H938" s="97" t="s">
        <v>264</v>
      </c>
      <c r="I938" s="21"/>
      <c r="J938" s="21"/>
      <c r="M938" s="66"/>
      <c r="N938" s="13"/>
      <c r="O938" s="13"/>
      <c r="P938" s="67"/>
    </row>
    <row r="939" spans="1:17">
      <c r="A939" s="54"/>
      <c r="B939" s="55" t="s">
        <v>195</v>
      </c>
      <c r="C939" s="54"/>
      <c r="D939" s="56"/>
      <c r="E939" s="56"/>
      <c r="F939" s="56"/>
      <c r="G939" s="54"/>
      <c r="H939" s="91"/>
      <c r="I939" s="21"/>
      <c r="J939" s="21"/>
      <c r="N939" s="88"/>
      <c r="P939"/>
    </row>
    <row r="940" spans="1:17">
      <c r="A940" s="54"/>
      <c r="B940" s="56" t="s">
        <v>297</v>
      </c>
      <c r="C940" s="103" t="s">
        <v>285</v>
      </c>
      <c r="D940" s="45" t="s">
        <v>326</v>
      </c>
      <c r="E940" s="45">
        <v>3956.57</v>
      </c>
      <c r="F940" s="45" t="s">
        <v>319</v>
      </c>
      <c r="G940" s="58"/>
      <c r="H940" s="91"/>
      <c r="I940" s="21"/>
      <c r="J940" s="21"/>
      <c r="N940" s="15"/>
      <c r="P940"/>
    </row>
    <row r="941" spans="1:17">
      <c r="A941" s="54"/>
      <c r="B941" s="79" t="s">
        <v>196</v>
      </c>
      <c r="C941" s="54"/>
      <c r="D941" s="56"/>
      <c r="E941" s="86">
        <f>SUM(E940:E940)</f>
        <v>3956.57</v>
      </c>
      <c r="F941" s="56"/>
      <c r="G941" s="54"/>
      <c r="H941" s="91"/>
      <c r="I941" s="21"/>
      <c r="J941" s="21"/>
      <c r="P941"/>
    </row>
    <row r="942" spans="1:17" ht="14.25">
      <c r="A942" s="54">
        <v>190</v>
      </c>
      <c r="B942" s="90" t="s">
        <v>256</v>
      </c>
      <c r="C942" s="54"/>
      <c r="D942" s="56"/>
      <c r="E942" s="56"/>
      <c r="F942" s="56"/>
      <c r="G942" s="54"/>
      <c r="H942" s="91"/>
      <c r="I942" s="21"/>
      <c r="J942" s="21"/>
      <c r="P942"/>
    </row>
    <row r="943" spans="1:17">
      <c r="A943" s="54"/>
      <c r="B943" s="55" t="s">
        <v>195</v>
      </c>
      <c r="C943" s="54"/>
      <c r="D943" s="56"/>
      <c r="E943" s="56"/>
      <c r="F943" s="56"/>
      <c r="G943" s="54"/>
      <c r="H943" s="91"/>
      <c r="I943" s="21"/>
      <c r="J943" s="21"/>
      <c r="N943" s="15"/>
      <c r="P943"/>
    </row>
    <row r="944" spans="1:17">
      <c r="A944" s="54"/>
      <c r="B944" s="56" t="s">
        <v>277</v>
      </c>
      <c r="C944" s="103" t="s">
        <v>664</v>
      </c>
      <c r="D944" s="45" t="s">
        <v>326</v>
      </c>
      <c r="E944" s="45">
        <v>211.34</v>
      </c>
      <c r="F944" s="45" t="s">
        <v>320</v>
      </c>
      <c r="G944" s="58"/>
      <c r="H944" s="91"/>
      <c r="I944" s="21"/>
      <c r="J944" s="21"/>
      <c r="N944" s="15"/>
      <c r="P944"/>
    </row>
    <row r="945" spans="1:17">
      <c r="A945" s="54"/>
      <c r="B945" s="79" t="s">
        <v>196</v>
      </c>
      <c r="C945" s="54"/>
      <c r="D945" s="56"/>
      <c r="E945" s="86">
        <f>SUM(E944:E944)</f>
        <v>211.34</v>
      </c>
      <c r="F945" s="56"/>
      <c r="G945" s="54"/>
      <c r="H945" s="91"/>
      <c r="I945" s="21"/>
      <c r="J945" s="21"/>
      <c r="P945"/>
      <c r="Q945" s="6"/>
    </row>
    <row r="946" spans="1:17" ht="14.25">
      <c r="A946" s="103">
        <v>191</v>
      </c>
      <c r="B946" s="134" t="s">
        <v>119</v>
      </c>
      <c r="C946" s="103"/>
      <c r="D946" s="45"/>
      <c r="E946" s="45"/>
      <c r="F946" s="45"/>
      <c r="G946" s="103"/>
      <c r="H946" s="60"/>
      <c r="I946" s="21"/>
      <c r="J946" s="25"/>
      <c r="P946"/>
    </row>
    <row r="947" spans="1:17">
      <c r="A947" s="103"/>
      <c r="B947" s="136" t="s">
        <v>195</v>
      </c>
      <c r="C947" s="103"/>
      <c r="D947" s="45"/>
      <c r="E947" s="45"/>
      <c r="F947" s="45"/>
      <c r="G947" s="103"/>
      <c r="H947" s="60"/>
      <c r="I947" s="21"/>
      <c r="J947" s="25"/>
      <c r="P947" s="74"/>
    </row>
    <row r="948" spans="1:17">
      <c r="A948" s="54"/>
      <c r="B948" s="56" t="s">
        <v>274</v>
      </c>
      <c r="C948" s="103" t="s">
        <v>408</v>
      </c>
      <c r="D948" s="45" t="s">
        <v>326</v>
      </c>
      <c r="E948" s="45">
        <v>5306.33</v>
      </c>
      <c r="F948" s="45" t="s">
        <v>320</v>
      </c>
      <c r="G948" s="58"/>
      <c r="H948" s="60"/>
      <c r="I948" s="21"/>
      <c r="J948" s="25"/>
      <c r="P948" s="74"/>
    </row>
    <row r="949" spans="1:17">
      <c r="A949" s="54"/>
      <c r="B949" s="56" t="s">
        <v>409</v>
      </c>
      <c r="C949" s="103" t="s">
        <v>410</v>
      </c>
      <c r="D949" s="45" t="s">
        <v>326</v>
      </c>
      <c r="E949" s="45">
        <v>1779.73</v>
      </c>
      <c r="F949" s="45" t="s">
        <v>411</v>
      </c>
      <c r="G949" s="58"/>
      <c r="H949" s="60"/>
      <c r="I949" s="21"/>
      <c r="J949" s="25"/>
      <c r="P949" s="74"/>
    </row>
    <row r="950" spans="1:17">
      <c r="A950" s="54"/>
      <c r="B950" s="56" t="s">
        <v>483</v>
      </c>
      <c r="C950" s="103" t="s">
        <v>284</v>
      </c>
      <c r="D950" s="45" t="s">
        <v>326</v>
      </c>
      <c r="E950" s="45">
        <v>4272.7</v>
      </c>
      <c r="F950" s="45" t="s">
        <v>317</v>
      </c>
      <c r="G950" s="58"/>
      <c r="H950" s="60"/>
      <c r="I950" s="21"/>
      <c r="J950" s="25"/>
      <c r="P950" s="74"/>
    </row>
    <row r="951" spans="1:17">
      <c r="A951" s="54"/>
      <c r="B951" s="56"/>
      <c r="C951" s="103" t="s">
        <v>465</v>
      </c>
      <c r="D951" s="45" t="s">
        <v>326</v>
      </c>
      <c r="E951" s="45">
        <f>1330.76+2389.96</f>
        <v>3720.7200000000003</v>
      </c>
      <c r="F951" s="45" t="s">
        <v>320</v>
      </c>
      <c r="G951" s="58"/>
      <c r="H951" s="60"/>
      <c r="I951" s="21"/>
      <c r="J951" s="25"/>
      <c r="P951" s="74"/>
    </row>
    <row r="952" spans="1:17">
      <c r="A952" s="54"/>
      <c r="B952" s="56" t="s">
        <v>489</v>
      </c>
      <c r="C952" s="103" t="s">
        <v>296</v>
      </c>
      <c r="D952" s="45" t="s">
        <v>326</v>
      </c>
      <c r="E952" s="45">
        <v>1045.18</v>
      </c>
      <c r="F952" s="45"/>
      <c r="G952" s="58"/>
      <c r="H952" s="60"/>
      <c r="I952" s="21"/>
      <c r="J952" s="25"/>
      <c r="P952" s="74"/>
    </row>
    <row r="953" spans="1:17">
      <c r="A953" s="54"/>
      <c r="B953" s="56"/>
      <c r="C953" s="103" t="s">
        <v>490</v>
      </c>
      <c r="D953" s="45" t="s">
        <v>326</v>
      </c>
      <c r="E953" s="45">
        <v>2367.59</v>
      </c>
      <c r="F953" s="45" t="s">
        <v>320</v>
      </c>
      <c r="G953" s="58"/>
      <c r="H953" s="60"/>
      <c r="I953" s="21"/>
      <c r="J953" s="25"/>
      <c r="P953" s="74"/>
    </row>
    <row r="954" spans="1:17">
      <c r="A954" s="54"/>
      <c r="B954" s="56"/>
      <c r="C954" s="103" t="s">
        <v>286</v>
      </c>
      <c r="D954" s="45" t="s">
        <v>326</v>
      </c>
      <c r="E954" s="45">
        <v>11928.15</v>
      </c>
      <c r="F954" s="45" t="s">
        <v>414</v>
      </c>
      <c r="G954" s="58"/>
      <c r="H954" s="60"/>
      <c r="I954" s="21"/>
      <c r="J954" s="25"/>
      <c r="P954" s="74"/>
    </row>
    <row r="955" spans="1:17">
      <c r="A955" s="54"/>
      <c r="B955" s="56"/>
      <c r="C955" s="103" t="s">
        <v>287</v>
      </c>
      <c r="D955" s="45" t="s">
        <v>326</v>
      </c>
      <c r="E955" s="45">
        <v>4679.05</v>
      </c>
      <c r="F955" s="45" t="s">
        <v>320</v>
      </c>
      <c r="G955" s="58"/>
      <c r="H955" s="60"/>
      <c r="I955" s="21"/>
      <c r="J955" s="25"/>
      <c r="P955" s="74"/>
    </row>
    <row r="956" spans="1:17">
      <c r="A956" s="54"/>
      <c r="B956" s="56"/>
      <c r="C956" s="103" t="s">
        <v>492</v>
      </c>
      <c r="D956" s="45" t="s">
        <v>326</v>
      </c>
      <c r="E956" s="45">
        <v>11014.75</v>
      </c>
      <c r="F956" s="45" t="s">
        <v>491</v>
      </c>
      <c r="G956" s="58"/>
      <c r="H956" s="60"/>
      <c r="I956" s="21"/>
      <c r="J956" s="25"/>
      <c r="P956" s="74"/>
    </row>
    <row r="957" spans="1:17">
      <c r="A957" s="54"/>
      <c r="B957" s="56" t="s">
        <v>592</v>
      </c>
      <c r="C957" s="103" t="s">
        <v>276</v>
      </c>
      <c r="D957" s="45" t="s">
        <v>326</v>
      </c>
      <c r="E957" s="45">
        <v>3005.17</v>
      </c>
      <c r="F957" s="45" t="s">
        <v>321</v>
      </c>
      <c r="G957" s="58"/>
      <c r="H957" s="60"/>
      <c r="I957" s="21"/>
      <c r="J957" s="25"/>
      <c r="P957" s="74"/>
    </row>
    <row r="958" spans="1:17">
      <c r="A958" s="54"/>
      <c r="B958" s="56"/>
      <c r="C958" s="103" t="s">
        <v>593</v>
      </c>
      <c r="D958" s="45" t="s">
        <v>326</v>
      </c>
      <c r="E958" s="45">
        <v>13277.02</v>
      </c>
      <c r="F958" s="45" t="s">
        <v>315</v>
      </c>
      <c r="G958" s="58"/>
      <c r="H958" s="60"/>
      <c r="I958" s="21"/>
      <c r="J958" s="25"/>
      <c r="P958" s="74"/>
    </row>
    <row r="959" spans="1:17">
      <c r="A959" s="54"/>
      <c r="B959" s="56"/>
      <c r="C959" s="103" t="s">
        <v>284</v>
      </c>
      <c r="D959" s="45" t="s">
        <v>326</v>
      </c>
      <c r="E959" s="45">
        <v>4362.03</v>
      </c>
      <c r="F959" s="45" t="s">
        <v>317</v>
      </c>
      <c r="G959" s="58"/>
      <c r="H959" s="60"/>
      <c r="I959" s="21"/>
      <c r="J959" s="25"/>
      <c r="P959" s="74"/>
    </row>
    <row r="960" spans="1:17">
      <c r="A960" s="54"/>
      <c r="B960" s="56"/>
      <c r="C960" s="103" t="s">
        <v>594</v>
      </c>
      <c r="D960" s="45" t="s">
        <v>326</v>
      </c>
      <c r="E960" s="45">
        <v>1351.18</v>
      </c>
      <c r="F960" s="45" t="s">
        <v>320</v>
      </c>
      <c r="G960" s="58"/>
      <c r="H960" s="60"/>
      <c r="I960" s="21"/>
      <c r="J960" s="25"/>
      <c r="P960" s="74"/>
    </row>
    <row r="961" spans="1:16">
      <c r="A961" s="103"/>
      <c r="B961" s="137" t="s">
        <v>196</v>
      </c>
      <c r="C961" s="103"/>
      <c r="D961" s="45"/>
      <c r="E961" s="138">
        <f>SUM(E948:E960)</f>
        <v>68109.599999999991</v>
      </c>
      <c r="F961" s="45"/>
      <c r="G961" s="103"/>
      <c r="H961" s="91"/>
      <c r="I961" s="21"/>
      <c r="J961" s="21"/>
      <c r="P961" s="52"/>
    </row>
    <row r="962" spans="1:16" ht="14.25">
      <c r="A962" s="103">
        <v>192</v>
      </c>
      <c r="B962" s="134" t="s">
        <v>120</v>
      </c>
      <c r="C962" s="103"/>
      <c r="D962" s="45"/>
      <c r="E962" s="144"/>
      <c r="F962" s="45"/>
      <c r="G962" s="103"/>
      <c r="H962" s="91"/>
      <c r="I962" s="21"/>
      <c r="J962" s="21"/>
      <c r="P962" s="47"/>
    </row>
    <row r="963" spans="1:16">
      <c r="A963" s="103"/>
      <c r="B963" s="136" t="s">
        <v>195</v>
      </c>
      <c r="C963" s="103"/>
      <c r="D963" s="45"/>
      <c r="E963" s="144"/>
      <c r="F963" s="45"/>
      <c r="G963" s="157"/>
      <c r="H963" s="91"/>
      <c r="I963" s="21"/>
      <c r="J963" s="21"/>
      <c r="N963" s="15"/>
      <c r="P963" s="47"/>
    </row>
    <row r="964" spans="1:16">
      <c r="A964" s="54"/>
      <c r="B964" s="56" t="s">
        <v>451</v>
      </c>
      <c r="C964" s="103" t="s">
        <v>278</v>
      </c>
      <c r="D964" s="45" t="s">
        <v>326</v>
      </c>
      <c r="E964" s="45">
        <f>4861.62+4246.95</f>
        <v>9108.57</v>
      </c>
      <c r="F964" s="45" t="s">
        <v>319</v>
      </c>
      <c r="G964" s="58"/>
      <c r="H964" s="91"/>
      <c r="I964" s="21"/>
      <c r="J964" s="21"/>
      <c r="N964" s="15"/>
      <c r="P964" s="47"/>
    </row>
    <row r="965" spans="1:16">
      <c r="A965" s="54"/>
      <c r="B965" s="56"/>
      <c r="C965" s="103" t="s">
        <v>339</v>
      </c>
      <c r="D965" s="45" t="s">
        <v>326</v>
      </c>
      <c r="E965" s="45">
        <v>16755.849999999999</v>
      </c>
      <c r="F965" s="45" t="s">
        <v>320</v>
      </c>
      <c r="G965" s="58"/>
      <c r="H965" s="91"/>
      <c r="I965" s="21"/>
      <c r="J965" s="21"/>
      <c r="N965" s="15"/>
      <c r="P965" s="47"/>
    </row>
    <row r="966" spans="1:16">
      <c r="A966" s="54"/>
      <c r="B966" s="56"/>
      <c r="C966" s="103" t="s">
        <v>462</v>
      </c>
      <c r="D966" s="45" t="s">
        <v>326</v>
      </c>
      <c r="E966" s="45">
        <f>5566.52+2201.71</f>
        <v>7768.2300000000005</v>
      </c>
      <c r="F966" s="45" t="s">
        <v>324</v>
      </c>
      <c r="G966" s="58"/>
      <c r="H966" s="91"/>
      <c r="I966" s="21"/>
      <c r="J966" s="21"/>
      <c r="N966" s="15"/>
      <c r="P966" s="47"/>
    </row>
    <row r="967" spans="1:16">
      <c r="A967" s="54"/>
      <c r="B967" s="79" t="s">
        <v>196</v>
      </c>
      <c r="C967" s="54"/>
      <c r="D967" s="56"/>
      <c r="E967" s="143">
        <f>SUM(E964:E966)</f>
        <v>33632.65</v>
      </c>
      <c r="F967" s="56"/>
      <c r="G967" s="54"/>
      <c r="H967" s="91"/>
      <c r="I967" s="21"/>
      <c r="J967" s="21"/>
      <c r="P967" s="47"/>
    </row>
    <row r="968" spans="1:16" ht="14.25">
      <c r="A968" s="54">
        <v>193</v>
      </c>
      <c r="B968" s="90" t="s">
        <v>121</v>
      </c>
      <c r="C968" s="54"/>
      <c r="D968" s="56"/>
      <c r="E968" s="56"/>
      <c r="F968" s="56"/>
      <c r="G968" s="54"/>
      <c r="H968" s="91"/>
      <c r="I968" s="21"/>
      <c r="J968" s="21"/>
      <c r="P968" s="47"/>
    </row>
    <row r="969" spans="1:16">
      <c r="A969" s="54"/>
      <c r="B969" s="55" t="s">
        <v>195</v>
      </c>
      <c r="C969" s="54"/>
      <c r="D969" s="56"/>
      <c r="E969" s="56"/>
      <c r="F969" s="56"/>
      <c r="G969" s="54"/>
      <c r="H969" s="91"/>
      <c r="I969" s="21"/>
      <c r="J969" s="21"/>
      <c r="P969" s="47"/>
    </row>
    <row r="970" spans="1:16">
      <c r="A970" s="54"/>
      <c r="B970" s="56" t="s">
        <v>580</v>
      </c>
      <c r="C970" s="103" t="s">
        <v>278</v>
      </c>
      <c r="D970" s="45" t="s">
        <v>326</v>
      </c>
      <c r="E970" s="45">
        <v>7072.21</v>
      </c>
      <c r="F970" s="45" t="s">
        <v>317</v>
      </c>
      <c r="G970" s="58"/>
      <c r="H970" s="91"/>
      <c r="I970" s="21"/>
      <c r="J970" s="21"/>
      <c r="P970" s="47"/>
    </row>
    <row r="971" spans="1:16">
      <c r="A971" s="54"/>
      <c r="B971" s="56"/>
      <c r="C971" s="103" t="s">
        <v>338</v>
      </c>
      <c r="D971" s="45" t="s">
        <v>326</v>
      </c>
      <c r="E971" s="45">
        <v>5493.17</v>
      </c>
      <c r="F971" s="45" t="s">
        <v>330</v>
      </c>
      <c r="G971" s="58"/>
      <c r="H971" s="91"/>
      <c r="I971" s="21"/>
      <c r="J971" s="21"/>
      <c r="P971" s="47"/>
    </row>
    <row r="972" spans="1:16">
      <c r="A972" s="54"/>
      <c r="B972" s="56" t="s">
        <v>306</v>
      </c>
      <c r="C972" s="103" t="s">
        <v>278</v>
      </c>
      <c r="D972" s="45" t="s">
        <v>326</v>
      </c>
      <c r="E972" s="45">
        <v>8107.08</v>
      </c>
      <c r="F972" s="45" t="s">
        <v>319</v>
      </c>
      <c r="G972" s="58"/>
      <c r="H972" s="91"/>
      <c r="I972" s="21"/>
      <c r="J972" s="21"/>
      <c r="P972" s="47"/>
    </row>
    <row r="973" spans="1:16">
      <c r="A973" s="54"/>
      <c r="B973" s="56" t="s">
        <v>627</v>
      </c>
      <c r="C973" s="103" t="s">
        <v>276</v>
      </c>
      <c r="D973" s="45" t="s">
        <v>326</v>
      </c>
      <c r="E973" s="45">
        <v>2346.81</v>
      </c>
      <c r="F973" s="45" t="s">
        <v>320</v>
      </c>
      <c r="G973" s="58"/>
      <c r="H973" s="91"/>
      <c r="I973" s="21"/>
      <c r="J973" s="21"/>
      <c r="P973" s="47"/>
    </row>
    <row r="974" spans="1:16">
      <c r="A974" s="54"/>
      <c r="B974" s="79" t="s">
        <v>196</v>
      </c>
      <c r="C974" s="54"/>
      <c r="D974" s="56"/>
      <c r="E974" s="86">
        <f>SUM(E970:E973)</f>
        <v>23019.27</v>
      </c>
      <c r="F974" s="56"/>
      <c r="G974" s="54"/>
      <c r="H974" s="91"/>
      <c r="I974" s="21"/>
      <c r="J974" s="21"/>
      <c r="P974" s="47"/>
    </row>
    <row r="975" spans="1:16" ht="14.25">
      <c r="A975" s="54">
        <v>194</v>
      </c>
      <c r="B975" s="90" t="s">
        <v>122</v>
      </c>
      <c r="C975" s="54"/>
      <c r="D975" s="56"/>
      <c r="E975" s="57"/>
      <c r="F975" s="56"/>
      <c r="G975" s="54"/>
      <c r="H975" s="91"/>
      <c r="I975" s="21"/>
      <c r="J975" s="21"/>
      <c r="P975" s="47"/>
    </row>
    <row r="976" spans="1:16">
      <c r="A976" s="54"/>
      <c r="B976" s="55" t="s">
        <v>195</v>
      </c>
      <c r="C976" s="54"/>
      <c r="D976" s="56"/>
      <c r="E976" s="56"/>
      <c r="F976" s="56"/>
      <c r="G976" s="54"/>
      <c r="H976" s="91"/>
      <c r="I976" s="21"/>
      <c r="J976" s="21"/>
      <c r="P976" s="47"/>
    </row>
    <row r="977" spans="1:18">
      <c r="A977" s="54"/>
      <c r="B977" s="56" t="s">
        <v>407</v>
      </c>
      <c r="C977" s="103" t="s">
        <v>659</v>
      </c>
      <c r="D977" s="45" t="s">
        <v>326</v>
      </c>
      <c r="E977" s="45">
        <f>1809.21+59.32+999+464.07</f>
        <v>3331.6</v>
      </c>
      <c r="F977" s="45" t="s">
        <v>320</v>
      </c>
      <c r="G977" s="58"/>
      <c r="H977" s="91"/>
      <c r="I977" s="23"/>
      <c r="J977" s="21"/>
      <c r="N977" s="88"/>
      <c r="P977"/>
    </row>
    <row r="978" spans="1:18">
      <c r="A978" s="54"/>
      <c r="B978" s="56" t="s">
        <v>272</v>
      </c>
      <c r="C978" s="103" t="s">
        <v>660</v>
      </c>
      <c r="D978" s="45" t="s">
        <v>326</v>
      </c>
      <c r="E978" s="45">
        <f>742.37+225.37+1052.28</f>
        <v>2020.02</v>
      </c>
      <c r="F978" s="45" t="s">
        <v>319</v>
      </c>
      <c r="G978" s="58"/>
      <c r="H978" s="91"/>
      <c r="I978" s="23"/>
      <c r="J978" s="21"/>
      <c r="N978" s="88"/>
      <c r="P978"/>
    </row>
    <row r="979" spans="1:18">
      <c r="A979" s="54"/>
      <c r="B979" s="79" t="s">
        <v>196</v>
      </c>
      <c r="C979" s="54"/>
      <c r="D979" s="56"/>
      <c r="E979" s="86">
        <f>SUM(E977:E978)</f>
        <v>5351.62</v>
      </c>
      <c r="F979" s="56"/>
      <c r="G979" s="104"/>
      <c r="H979" s="91"/>
      <c r="I979" s="60"/>
      <c r="J979" s="65"/>
      <c r="K979" s="25"/>
      <c r="L979" s="62"/>
      <c r="N979" s="88"/>
      <c r="P979"/>
    </row>
    <row r="980" spans="1:18" ht="14.25">
      <c r="A980" s="54">
        <v>195</v>
      </c>
      <c r="B980" s="90" t="s">
        <v>123</v>
      </c>
      <c r="C980" s="54"/>
      <c r="D980" s="56"/>
      <c r="E980" s="56"/>
      <c r="F980" s="56"/>
      <c r="G980" s="54"/>
      <c r="H980" s="91"/>
      <c r="I980" s="91"/>
      <c r="J980" s="91"/>
      <c r="K980" s="91"/>
      <c r="L980" s="91"/>
      <c r="M980" s="91"/>
      <c r="N980" s="91"/>
      <c r="P980" s="47"/>
    </row>
    <row r="981" spans="1:18">
      <c r="A981" s="54"/>
      <c r="B981" s="55" t="s">
        <v>195</v>
      </c>
      <c r="C981" s="54"/>
      <c r="D981" s="56"/>
      <c r="E981" s="56"/>
      <c r="F981" s="56"/>
      <c r="G981" s="54"/>
      <c r="H981" s="91"/>
      <c r="I981" s="21"/>
      <c r="J981" s="21"/>
      <c r="K981" s="21"/>
      <c r="L981" s="21"/>
      <c r="M981" s="21"/>
      <c r="N981" s="31"/>
      <c r="P981" s="47"/>
    </row>
    <row r="982" spans="1:18">
      <c r="A982" s="54"/>
      <c r="B982" s="56" t="s">
        <v>572</v>
      </c>
      <c r="C982" s="103" t="s">
        <v>573</v>
      </c>
      <c r="D982" s="45" t="s">
        <v>326</v>
      </c>
      <c r="E982" s="45">
        <f>2266.89+821.58+1619.89</f>
        <v>4708.3599999999997</v>
      </c>
      <c r="F982" s="45" t="s">
        <v>351</v>
      </c>
      <c r="G982" s="58"/>
      <c r="H982" s="91"/>
      <c r="I982" s="21"/>
      <c r="J982" s="21"/>
      <c r="N982" s="15"/>
      <c r="P982" s="47"/>
    </row>
    <row r="983" spans="1:18">
      <c r="A983" s="54"/>
      <c r="B983" s="56" t="s">
        <v>277</v>
      </c>
      <c r="C983" s="103" t="s">
        <v>281</v>
      </c>
      <c r="D983" s="45" t="s">
        <v>326</v>
      </c>
      <c r="E983" s="45">
        <v>4871.04</v>
      </c>
      <c r="F983" s="45" t="s">
        <v>345</v>
      </c>
      <c r="G983" s="58"/>
      <c r="H983" s="91"/>
      <c r="I983" s="21"/>
      <c r="J983" s="21"/>
      <c r="N983" s="15"/>
      <c r="P983" s="47"/>
    </row>
    <row r="984" spans="1:18">
      <c r="A984" s="54"/>
      <c r="B984" s="79" t="s">
        <v>196</v>
      </c>
      <c r="C984" s="54"/>
      <c r="D984" s="56"/>
      <c r="E984" s="86">
        <f>SUM(E982:E983)</f>
        <v>9579.4</v>
      </c>
      <c r="F984" s="56"/>
      <c r="G984" s="54"/>
      <c r="H984" s="91"/>
      <c r="I984" s="21"/>
      <c r="J984" s="21"/>
      <c r="P984" s="47"/>
    </row>
    <row r="985" spans="1:18" ht="14.25">
      <c r="A985" s="54">
        <v>196</v>
      </c>
      <c r="B985" s="90" t="s">
        <v>147</v>
      </c>
      <c r="C985" s="54"/>
      <c r="D985" s="56"/>
      <c r="E985" s="56"/>
      <c r="F985" s="56"/>
      <c r="G985" s="54"/>
      <c r="H985" s="91"/>
      <c r="I985" s="21"/>
      <c r="J985" s="21"/>
      <c r="P985"/>
    </row>
    <row r="986" spans="1:18">
      <c r="A986" s="54"/>
      <c r="B986" s="55" t="s">
        <v>195</v>
      </c>
      <c r="C986" s="54"/>
      <c r="D986" s="56"/>
      <c r="E986" s="56"/>
      <c r="F986" s="56"/>
      <c r="G986" s="54"/>
      <c r="H986" s="91"/>
      <c r="I986" s="21"/>
      <c r="J986" s="21"/>
      <c r="P986"/>
    </row>
    <row r="987" spans="1:18">
      <c r="A987" s="54"/>
      <c r="B987" s="56"/>
      <c r="C987" s="103" t="s">
        <v>382</v>
      </c>
      <c r="D987" s="45" t="s">
        <v>325</v>
      </c>
      <c r="E987" s="45">
        <v>135785.51</v>
      </c>
      <c r="F987" s="45"/>
      <c r="G987" s="58"/>
      <c r="H987" s="91"/>
      <c r="I987" s="21"/>
      <c r="J987" s="21"/>
      <c r="N987" s="88"/>
      <c r="P987"/>
    </row>
    <row r="988" spans="1:18">
      <c r="A988" s="54"/>
      <c r="B988" s="56" t="s">
        <v>277</v>
      </c>
      <c r="C988" s="103" t="s">
        <v>285</v>
      </c>
      <c r="D988" s="45" t="s">
        <v>326</v>
      </c>
      <c r="E988" s="45">
        <v>4871.04</v>
      </c>
      <c r="F988" s="45" t="s">
        <v>345</v>
      </c>
      <c r="G988" s="58"/>
      <c r="H988" s="91"/>
      <c r="I988" s="21"/>
      <c r="J988" s="21"/>
      <c r="N988" s="88"/>
      <c r="P988"/>
    </row>
    <row r="989" spans="1:18">
      <c r="A989" s="54"/>
      <c r="B989" s="79" t="s">
        <v>196</v>
      </c>
      <c r="C989" s="54"/>
      <c r="D989" s="56"/>
      <c r="E989" s="86">
        <f>SUM(E987:E988)</f>
        <v>140656.55000000002</v>
      </c>
      <c r="F989" s="56"/>
      <c r="G989" s="54"/>
      <c r="H989" s="91"/>
      <c r="I989" s="21"/>
      <c r="J989" s="21"/>
      <c r="K989" s="60"/>
      <c r="L989" s="62"/>
      <c r="M989" s="40"/>
      <c r="N989" s="23"/>
      <c r="O989" s="23"/>
      <c r="P989" s="23"/>
      <c r="Q989" s="26"/>
      <c r="R989" s="64"/>
    </row>
    <row r="990" spans="1:18" ht="14.25">
      <c r="A990" s="54">
        <v>197</v>
      </c>
      <c r="B990" s="90" t="s">
        <v>148</v>
      </c>
      <c r="C990" s="54"/>
      <c r="D990" s="56"/>
      <c r="E990" s="56"/>
      <c r="F990" s="56"/>
      <c r="G990" s="54"/>
      <c r="H990" s="91"/>
      <c r="I990" s="21"/>
      <c r="J990" s="21"/>
      <c r="P990" s="47"/>
    </row>
    <row r="991" spans="1:18">
      <c r="A991" s="54"/>
      <c r="B991" s="55" t="s">
        <v>195</v>
      </c>
      <c r="C991" s="54"/>
      <c r="D991" s="56"/>
      <c r="E991" s="56"/>
      <c r="F991" s="56"/>
      <c r="G991" s="54"/>
      <c r="H991" s="91"/>
      <c r="I991" s="21"/>
      <c r="J991" s="21"/>
      <c r="N991" s="88"/>
      <c r="P991"/>
    </row>
    <row r="992" spans="1:18">
      <c r="A992" s="54"/>
      <c r="B992" s="55" t="s">
        <v>307</v>
      </c>
      <c r="C992" s="103" t="s">
        <v>563</v>
      </c>
      <c r="D992" s="45" t="s">
        <v>326</v>
      </c>
      <c r="E992" s="56">
        <v>1376.58</v>
      </c>
      <c r="F992" s="56" t="s">
        <v>320</v>
      </c>
      <c r="G992" s="58"/>
      <c r="H992" s="91"/>
      <c r="I992" s="21"/>
      <c r="J992" s="21"/>
      <c r="N992" s="15"/>
      <c r="P992"/>
    </row>
    <row r="993" spans="1:18">
      <c r="A993" s="54"/>
      <c r="B993" s="55" t="s">
        <v>297</v>
      </c>
      <c r="C993" s="103" t="s">
        <v>661</v>
      </c>
      <c r="D993" s="45" t="s">
        <v>326</v>
      </c>
      <c r="E993" s="56">
        <f>9293.63+1908.27</f>
        <v>11201.9</v>
      </c>
      <c r="F993" s="56" t="s">
        <v>320</v>
      </c>
      <c r="G993" s="58"/>
      <c r="H993" s="91"/>
      <c r="I993" s="21"/>
      <c r="J993" s="21"/>
      <c r="N993" s="15"/>
      <c r="P993"/>
    </row>
    <row r="994" spans="1:18">
      <c r="A994" s="54"/>
      <c r="B994" s="79" t="s">
        <v>196</v>
      </c>
      <c r="C994" s="54"/>
      <c r="D994" s="56"/>
      <c r="E994" s="86">
        <f>SUM(E992:E993)</f>
        <v>12578.48</v>
      </c>
      <c r="F994" s="56"/>
      <c r="G994" s="54"/>
      <c r="H994" s="91"/>
      <c r="I994" s="21"/>
      <c r="J994" s="21"/>
      <c r="P994" s="47"/>
    </row>
    <row r="995" spans="1:18" ht="14.25">
      <c r="A995" s="54">
        <v>198</v>
      </c>
      <c r="B995" s="90" t="s">
        <v>39</v>
      </c>
      <c r="C995" s="54"/>
      <c r="D995" s="56"/>
      <c r="E995" s="78"/>
      <c r="F995" s="56"/>
      <c r="G995" s="54"/>
      <c r="H995" s="91"/>
      <c r="I995" s="21"/>
      <c r="J995" s="21"/>
      <c r="K995" s="6"/>
      <c r="L995" s="6"/>
      <c r="N995" s="88"/>
      <c r="P995"/>
    </row>
    <row r="996" spans="1:18">
      <c r="A996" s="54"/>
      <c r="B996" s="55" t="s">
        <v>195</v>
      </c>
      <c r="C996" s="54"/>
      <c r="D996" s="56"/>
      <c r="E996" s="78"/>
      <c r="F996" s="56"/>
      <c r="G996" s="54"/>
      <c r="H996" s="91"/>
      <c r="I996" s="21"/>
      <c r="J996" s="21"/>
      <c r="K996" s="6"/>
      <c r="L996" s="6"/>
      <c r="N996" s="15"/>
      <c r="P996"/>
    </row>
    <row r="997" spans="1:18">
      <c r="A997" s="54"/>
      <c r="B997" s="55"/>
      <c r="C997" s="83"/>
      <c r="D997" s="45"/>
      <c r="E997" s="45"/>
      <c r="F997" s="45"/>
      <c r="G997" s="58"/>
      <c r="H997" s="91"/>
      <c r="I997" s="21"/>
      <c r="J997" s="21"/>
      <c r="K997" s="6"/>
      <c r="L997" s="6"/>
      <c r="N997" s="15"/>
      <c r="P997"/>
    </row>
    <row r="998" spans="1:18">
      <c r="A998" s="54"/>
      <c r="B998" s="79" t="s">
        <v>196</v>
      </c>
      <c r="C998" s="54"/>
      <c r="D998" s="56"/>
      <c r="E998" s="86">
        <f>SUM(E997:E997)</f>
        <v>0</v>
      </c>
      <c r="F998" s="56"/>
      <c r="G998" s="54"/>
      <c r="H998" s="91"/>
      <c r="I998" s="21"/>
      <c r="J998" s="21"/>
      <c r="K998" s="13"/>
      <c r="L998" s="13"/>
      <c r="P998" s="47"/>
    </row>
    <row r="999" spans="1:18" ht="14.25">
      <c r="A999" s="54">
        <v>199</v>
      </c>
      <c r="B999" s="90" t="s">
        <v>40</v>
      </c>
      <c r="C999" s="54"/>
      <c r="D999" s="56"/>
      <c r="E999" s="56"/>
      <c r="F999" s="56"/>
      <c r="G999" s="54"/>
      <c r="H999" s="98" t="s">
        <v>264</v>
      </c>
      <c r="I999" s="21"/>
      <c r="J999" s="21"/>
      <c r="P999"/>
    </row>
    <row r="1000" spans="1:18">
      <c r="A1000" s="54"/>
      <c r="B1000" s="55" t="s">
        <v>195</v>
      </c>
      <c r="C1000" s="54"/>
      <c r="D1000" s="56"/>
      <c r="E1000" s="56"/>
      <c r="F1000" s="56"/>
      <c r="G1000" s="54"/>
      <c r="H1000" s="91"/>
      <c r="I1000" s="21"/>
      <c r="J1000" s="21"/>
      <c r="M1000" s="25"/>
      <c r="N1000" s="87"/>
      <c r="P1000"/>
    </row>
    <row r="1001" spans="1:18">
      <c r="A1001" s="54"/>
      <c r="B1001" s="55" t="s">
        <v>459</v>
      </c>
      <c r="C1001" s="103" t="s">
        <v>335</v>
      </c>
      <c r="D1001" s="45" t="s">
        <v>326</v>
      </c>
      <c r="E1001" s="78">
        <v>1385.99</v>
      </c>
      <c r="F1001" s="56" t="s">
        <v>323</v>
      </c>
      <c r="G1001" s="58"/>
      <c r="H1001" s="59"/>
      <c r="I1001" s="21"/>
      <c r="J1001" s="21"/>
      <c r="M1001" s="25"/>
      <c r="N1001" s="29"/>
      <c r="P1001"/>
    </row>
    <row r="1002" spans="1:18">
      <c r="A1002" s="54"/>
      <c r="B1002" s="55" t="s">
        <v>343</v>
      </c>
      <c r="C1002" s="103" t="s">
        <v>271</v>
      </c>
      <c r="D1002" s="45" t="s">
        <v>326</v>
      </c>
      <c r="E1002" s="115">
        <v>1086.73</v>
      </c>
      <c r="F1002" s="45" t="s">
        <v>320</v>
      </c>
      <c r="G1002" s="103"/>
      <c r="H1002" s="59"/>
      <c r="I1002" s="21"/>
      <c r="J1002" s="21"/>
      <c r="M1002" s="25"/>
      <c r="N1002" s="29"/>
      <c r="P1002"/>
    </row>
    <row r="1003" spans="1:18">
      <c r="A1003" s="54"/>
      <c r="B1003" s="55"/>
      <c r="C1003" s="103" t="s">
        <v>511</v>
      </c>
      <c r="D1003" s="45" t="s">
        <v>326</v>
      </c>
      <c r="E1003" s="78">
        <v>2287.67</v>
      </c>
      <c r="F1003" s="56" t="s">
        <v>320</v>
      </c>
      <c r="G1003" s="58"/>
      <c r="H1003" s="59"/>
      <c r="I1003" s="21"/>
      <c r="J1003" s="21"/>
      <c r="M1003" s="25"/>
      <c r="N1003" s="29"/>
      <c r="P1003"/>
    </row>
    <row r="1004" spans="1:18">
      <c r="A1004" s="54"/>
      <c r="B1004" s="79" t="s">
        <v>196</v>
      </c>
      <c r="C1004" s="54"/>
      <c r="D1004" s="56"/>
      <c r="E1004" s="86">
        <f>SUM(E1001:E1003)</f>
        <v>4760.3900000000003</v>
      </c>
      <c r="F1004" s="56"/>
      <c r="G1004" s="54"/>
      <c r="H1004" s="91"/>
      <c r="I1004" s="60"/>
      <c r="J1004" s="65"/>
      <c r="K1004" s="25"/>
      <c r="L1004" s="23"/>
      <c r="M1004" s="85"/>
      <c r="N1004" s="23"/>
      <c r="O1004" s="23"/>
      <c r="P1004" s="64"/>
    </row>
    <row r="1005" spans="1:18" ht="14.25">
      <c r="A1005" s="54">
        <v>200</v>
      </c>
      <c r="B1005" s="90" t="s">
        <v>283</v>
      </c>
      <c r="C1005" s="54"/>
      <c r="D1005" s="56"/>
      <c r="E1005" s="78"/>
      <c r="F1005" s="56"/>
      <c r="G1005" s="54"/>
      <c r="H1005" s="91"/>
      <c r="I1005" s="21"/>
      <c r="J1005" s="21"/>
      <c r="M1005" t="s">
        <v>73</v>
      </c>
      <c r="N1005" s="88">
        <f>E502+E506+E515+E519+E523+E527+E532+E536+E540+E544+E548+E552+E558+E565+E569+E573+E577+E581+E586+E590+E596+E600+E605+E609+E615+E619+E624+E630+E634+E638+E643+E647+E651+E655+E659+E663+E667+E672+E676+E681+E688+E692+E696+E700+E704+E708+E712+E716+E720+E727+E733+E737+E741+E745+E749+E753+E757+E760+E769+E773+E777+E782+E786+E790+E794+E799+E803+E808+E816+E820+E827+E831+E836+E840+E847+E852+E862+E867+E872+E883+E887+E912+E916+E920+E924+E929+E933+E937+E941+E945+E961+E967+E974+E979+E984+E989+E994+E998+E1004+E1008</f>
        <v>1832459.3800000004</v>
      </c>
      <c r="P1005"/>
      <c r="R1005">
        <v>200</v>
      </c>
    </row>
    <row r="1006" spans="1:18">
      <c r="A1006" s="54"/>
      <c r="B1006" s="55" t="s">
        <v>195</v>
      </c>
      <c r="C1006" s="54"/>
      <c r="D1006" s="56"/>
      <c r="E1006" s="78"/>
      <c r="F1006" s="56"/>
      <c r="G1006" s="54"/>
      <c r="H1006" s="91"/>
      <c r="I1006" s="21"/>
      <c r="J1006" s="21"/>
      <c r="P1006" s="47"/>
    </row>
    <row r="1007" spans="1:18">
      <c r="A1007" s="54"/>
      <c r="B1007" s="56"/>
      <c r="C1007" s="83"/>
      <c r="D1007" s="45"/>
      <c r="E1007" s="101"/>
      <c r="F1007" s="45"/>
      <c r="G1007" s="58"/>
      <c r="H1007" s="91"/>
      <c r="I1007" s="21"/>
      <c r="J1007" s="21"/>
      <c r="P1007" s="47"/>
    </row>
    <row r="1008" spans="1:18">
      <c r="A1008" s="54"/>
      <c r="B1008" s="79" t="s">
        <v>196</v>
      </c>
      <c r="C1008" s="54"/>
      <c r="D1008" s="56"/>
      <c r="E1008" s="86">
        <f>SUM(E1007:E1007)</f>
        <v>0</v>
      </c>
      <c r="F1008" s="56"/>
      <c r="G1008" s="54"/>
      <c r="H1008" s="91"/>
      <c r="I1008" s="21"/>
      <c r="J1008" s="21"/>
      <c r="P1008" s="47"/>
    </row>
    <row r="1009" spans="1:16" ht="14.25">
      <c r="A1009" s="54">
        <v>201</v>
      </c>
      <c r="B1009" s="90" t="s">
        <v>41</v>
      </c>
      <c r="C1009" s="54"/>
      <c r="D1009" s="56"/>
      <c r="E1009" s="78"/>
      <c r="F1009" s="56"/>
      <c r="G1009" s="54"/>
      <c r="H1009" s="91"/>
      <c r="I1009" s="21"/>
      <c r="J1009" s="21"/>
      <c r="M1009" s="25"/>
      <c r="N1009" s="89"/>
      <c r="P1009" s="47"/>
    </row>
    <row r="1010" spans="1:16">
      <c r="A1010" s="54"/>
      <c r="B1010" s="55" t="s">
        <v>195</v>
      </c>
      <c r="C1010" s="54"/>
      <c r="D1010" s="56"/>
      <c r="E1010" s="78"/>
      <c r="F1010" s="56"/>
      <c r="G1010" s="54"/>
      <c r="H1010" s="91"/>
      <c r="I1010" s="21"/>
      <c r="J1010" s="21"/>
      <c r="M1010" s="25"/>
      <c r="N1010" s="29"/>
      <c r="P1010" s="47"/>
    </row>
    <row r="1011" spans="1:16">
      <c r="A1011" s="110"/>
      <c r="B1011" s="113"/>
      <c r="C1011" s="103"/>
      <c r="D1011" s="45"/>
      <c r="E1011" s="45"/>
      <c r="F1011" s="45"/>
      <c r="G1011" s="114"/>
      <c r="H1011" s="91"/>
      <c r="I1011" s="21"/>
      <c r="J1011" s="21"/>
      <c r="P1011" s="47"/>
    </row>
    <row r="1012" spans="1:16">
      <c r="A1012" s="54"/>
      <c r="B1012" s="79" t="s">
        <v>196</v>
      </c>
      <c r="C1012" s="54"/>
      <c r="D1012" s="56"/>
      <c r="E1012" s="143">
        <f>SUM(E1011:E1011)</f>
        <v>0</v>
      </c>
      <c r="F1012" s="56"/>
      <c r="G1012" s="54"/>
      <c r="H1012" s="91"/>
      <c r="I1012" s="21"/>
      <c r="J1012" s="21"/>
      <c r="P1012"/>
    </row>
    <row r="1013" spans="1:16" ht="14.25">
      <c r="A1013" s="54">
        <v>202</v>
      </c>
      <c r="B1013" s="90" t="s">
        <v>42</v>
      </c>
      <c r="C1013" s="54"/>
      <c r="D1013" s="56"/>
      <c r="E1013" s="78"/>
      <c r="F1013" s="56"/>
      <c r="G1013" s="54"/>
      <c r="H1013" s="91"/>
      <c r="I1013" s="21"/>
      <c r="J1013" s="21"/>
      <c r="P1013"/>
    </row>
    <row r="1014" spans="1:16">
      <c r="A1014" s="54"/>
      <c r="B1014" s="55" t="s">
        <v>195</v>
      </c>
      <c r="C1014" s="54"/>
      <c r="D1014" s="56"/>
      <c r="E1014" s="78"/>
      <c r="F1014" s="56"/>
      <c r="G1014" s="54"/>
      <c r="H1014" s="91"/>
      <c r="I1014" s="21"/>
      <c r="J1014" s="21"/>
      <c r="P1014"/>
    </row>
    <row r="1015" spans="1:16">
      <c r="A1015" s="54"/>
      <c r="B1015" s="55"/>
      <c r="C1015" s="103" t="s">
        <v>530</v>
      </c>
      <c r="D1015" s="45" t="s">
        <v>326</v>
      </c>
      <c r="E1015" s="115">
        <v>4587.05</v>
      </c>
      <c r="F1015" s="45" t="s">
        <v>320</v>
      </c>
      <c r="G1015" s="103"/>
      <c r="H1015" s="91"/>
      <c r="I1015" s="21"/>
      <c r="J1015" s="21"/>
      <c r="P1015"/>
    </row>
    <row r="1016" spans="1:16">
      <c r="A1016" s="54"/>
      <c r="B1016" s="79" t="s">
        <v>196</v>
      </c>
      <c r="C1016" s="54"/>
      <c r="D1016" s="56"/>
      <c r="E1016" s="143">
        <f>SUM(E1015:E1015)</f>
        <v>4587.05</v>
      </c>
      <c r="F1016" s="56"/>
      <c r="G1016" s="54"/>
      <c r="H1016" s="91"/>
      <c r="I1016" s="21"/>
      <c r="J1016" s="21"/>
      <c r="P1016"/>
    </row>
    <row r="1017" spans="1:16" ht="14.25">
      <c r="A1017" s="54">
        <v>203</v>
      </c>
      <c r="B1017" s="90" t="s">
        <v>43</v>
      </c>
      <c r="C1017" s="54"/>
      <c r="D1017" s="56"/>
      <c r="E1017" s="78"/>
      <c r="F1017" s="56"/>
      <c r="G1017" s="54"/>
      <c r="H1017" s="91"/>
      <c r="I1017" s="21"/>
      <c r="J1017" s="21"/>
      <c r="P1017"/>
    </row>
    <row r="1018" spans="1:16">
      <c r="A1018" s="54"/>
      <c r="B1018" s="55" t="s">
        <v>195</v>
      </c>
      <c r="C1018" s="54"/>
      <c r="D1018" s="56"/>
      <c r="E1018" s="78"/>
      <c r="F1018" s="56"/>
      <c r="G1018" s="54"/>
      <c r="H1018" s="91"/>
      <c r="I1018" s="21"/>
      <c r="J1018" s="21"/>
      <c r="P1018"/>
    </row>
    <row r="1019" spans="1:16">
      <c r="A1019" s="54"/>
      <c r="B1019" s="56"/>
      <c r="C1019" s="103"/>
      <c r="D1019" s="45"/>
      <c r="E1019" s="45"/>
      <c r="F1019" s="45"/>
      <c r="G1019" s="119"/>
      <c r="H1019" s="91"/>
      <c r="I1019" s="21"/>
      <c r="J1019" s="21"/>
      <c r="P1019"/>
    </row>
    <row r="1020" spans="1:16">
      <c r="A1020" s="54"/>
      <c r="B1020" s="79" t="s">
        <v>196</v>
      </c>
      <c r="C1020" s="54"/>
      <c r="D1020" s="56"/>
      <c r="E1020" s="143">
        <f>SUM(E1019:E1019)</f>
        <v>0</v>
      </c>
      <c r="F1020" s="56"/>
      <c r="G1020" s="54"/>
      <c r="H1020" s="91"/>
      <c r="I1020" s="21"/>
      <c r="J1020" s="21"/>
      <c r="P1020"/>
    </row>
    <row r="1021" spans="1:16" ht="14.25">
      <c r="A1021" s="54">
        <v>204</v>
      </c>
      <c r="B1021" s="90" t="s">
        <v>260</v>
      </c>
      <c r="C1021" s="54"/>
      <c r="D1021" s="56"/>
      <c r="E1021" s="78"/>
      <c r="F1021" s="56"/>
      <c r="G1021" s="54"/>
      <c r="H1021" s="91"/>
      <c r="I1021" s="21"/>
      <c r="J1021" s="21"/>
      <c r="P1021"/>
    </row>
    <row r="1022" spans="1:16">
      <c r="A1022" s="54"/>
      <c r="B1022" s="55" t="s">
        <v>195</v>
      </c>
      <c r="C1022" s="54"/>
      <c r="D1022" s="56"/>
      <c r="E1022" s="78"/>
      <c r="F1022" s="56"/>
      <c r="G1022" s="54"/>
      <c r="H1022" s="91"/>
      <c r="I1022" s="21"/>
      <c r="J1022" s="21"/>
      <c r="P1022"/>
    </row>
    <row r="1023" spans="1:16">
      <c r="A1023" s="54"/>
      <c r="B1023" s="56"/>
      <c r="C1023" s="103"/>
      <c r="D1023" s="45"/>
      <c r="E1023" s="56"/>
      <c r="F1023" s="56"/>
      <c r="G1023" s="58"/>
      <c r="H1023" s="91"/>
      <c r="I1023" s="21"/>
      <c r="J1023" s="21"/>
      <c r="N1023" s="88"/>
      <c r="P1023" s="47"/>
    </row>
    <row r="1024" spans="1:16">
      <c r="A1024" s="54"/>
      <c r="B1024" s="79" t="s">
        <v>196</v>
      </c>
      <c r="C1024" s="54"/>
      <c r="D1024" s="56"/>
      <c r="E1024" s="143">
        <f>SUM(E1023:E1023)</f>
        <v>0</v>
      </c>
      <c r="F1024" s="56"/>
      <c r="G1024" s="54"/>
      <c r="H1024" s="91"/>
      <c r="I1024" s="21"/>
      <c r="J1024" s="21"/>
      <c r="N1024" s="15"/>
      <c r="P1024" s="47"/>
    </row>
    <row r="1025" spans="1:18" ht="14.25">
      <c r="A1025" s="54">
        <v>205</v>
      </c>
      <c r="B1025" s="90" t="s">
        <v>44</v>
      </c>
      <c r="C1025" s="54"/>
      <c r="D1025" s="56"/>
      <c r="E1025" s="78"/>
      <c r="F1025" s="56"/>
      <c r="G1025" s="54"/>
      <c r="H1025" s="91"/>
      <c r="I1025" s="21"/>
      <c r="J1025" s="21"/>
      <c r="P1025"/>
    </row>
    <row r="1026" spans="1:18">
      <c r="A1026" s="54"/>
      <c r="B1026" s="55" t="s">
        <v>195</v>
      </c>
      <c r="C1026" s="54"/>
      <c r="D1026" s="56"/>
      <c r="E1026" s="78"/>
      <c r="F1026" s="56"/>
      <c r="G1026" s="54"/>
      <c r="H1026" s="91"/>
      <c r="I1026" s="21"/>
      <c r="J1026" s="80"/>
      <c r="M1026" s="25"/>
      <c r="N1026" s="89"/>
      <c r="P1026"/>
    </row>
    <row r="1027" spans="1:18">
      <c r="A1027" s="54"/>
      <c r="B1027" s="56" t="s">
        <v>277</v>
      </c>
      <c r="C1027" s="103" t="s">
        <v>520</v>
      </c>
      <c r="D1027" s="45" t="s">
        <v>326</v>
      </c>
      <c r="E1027" s="45">
        <f>2129.42+1164.29</f>
        <v>3293.71</v>
      </c>
      <c r="F1027" s="45" t="s">
        <v>320</v>
      </c>
      <c r="G1027" s="104"/>
      <c r="H1027" s="91"/>
      <c r="I1027" s="21"/>
      <c r="J1027" s="21"/>
      <c r="K1027" s="13"/>
      <c r="L1027" s="13"/>
      <c r="M1027" s="25"/>
      <c r="N1027" s="29"/>
      <c r="P1027"/>
    </row>
    <row r="1028" spans="1:18">
      <c r="A1028" s="54"/>
      <c r="B1028" s="79" t="s">
        <v>196</v>
      </c>
      <c r="C1028" s="54"/>
      <c r="D1028" s="56"/>
      <c r="E1028" s="143">
        <f>SUM(E1027:E1027)</f>
        <v>3293.71</v>
      </c>
      <c r="F1028" s="56"/>
      <c r="G1028" s="54"/>
      <c r="H1028" s="91"/>
      <c r="I1028" s="21"/>
      <c r="J1028" s="21"/>
      <c r="P1028"/>
    </row>
    <row r="1029" spans="1:18" ht="14.25">
      <c r="A1029" s="54">
        <v>206</v>
      </c>
      <c r="B1029" s="90" t="s">
        <v>45</v>
      </c>
      <c r="C1029" s="54"/>
      <c r="D1029" s="56"/>
      <c r="E1029" s="78"/>
      <c r="F1029" s="56"/>
      <c r="G1029" s="54"/>
      <c r="H1029" s="91"/>
      <c r="I1029" s="21"/>
      <c r="J1029" s="21"/>
      <c r="P1029"/>
    </row>
    <row r="1030" spans="1:18">
      <c r="A1030" s="54"/>
      <c r="B1030" s="55" t="s">
        <v>195</v>
      </c>
      <c r="C1030" s="54"/>
      <c r="D1030" s="56"/>
      <c r="E1030" s="78"/>
      <c r="F1030" s="56"/>
      <c r="G1030" s="54"/>
      <c r="H1030" s="91"/>
      <c r="I1030" s="21"/>
      <c r="J1030" s="21"/>
      <c r="P1030"/>
    </row>
    <row r="1031" spans="1:18">
      <c r="A1031" s="54"/>
      <c r="B1031" s="56"/>
      <c r="C1031" s="103"/>
      <c r="D1031" s="45"/>
      <c r="E1031" s="45"/>
      <c r="F1031" s="45"/>
      <c r="G1031" s="58"/>
      <c r="H1031" s="91"/>
      <c r="I1031" s="21"/>
      <c r="J1031" s="21"/>
      <c r="P1031"/>
    </row>
    <row r="1032" spans="1:18">
      <c r="A1032" s="54"/>
      <c r="B1032" s="79" t="s">
        <v>196</v>
      </c>
      <c r="C1032" s="54"/>
      <c r="D1032" s="56"/>
      <c r="E1032" s="143">
        <f>SUM(E1031:E1031)</f>
        <v>0</v>
      </c>
      <c r="F1032" s="56"/>
      <c r="G1032" s="54"/>
      <c r="H1032" s="91"/>
      <c r="I1032" s="21"/>
      <c r="J1032" s="21"/>
      <c r="P1032"/>
    </row>
    <row r="1033" spans="1:18" ht="14.25">
      <c r="A1033" s="54">
        <v>207</v>
      </c>
      <c r="B1033" s="90" t="s">
        <v>46</v>
      </c>
      <c r="C1033" s="54"/>
      <c r="D1033" s="56"/>
      <c r="E1033" s="78"/>
      <c r="F1033" s="56"/>
      <c r="G1033" s="54"/>
      <c r="H1033" s="91"/>
      <c r="I1033" s="21"/>
      <c r="J1033" s="21"/>
      <c r="P1033"/>
      <c r="R1033" s="6"/>
    </row>
    <row r="1034" spans="1:18">
      <c r="A1034" s="54"/>
      <c r="B1034" s="55" t="s">
        <v>195</v>
      </c>
      <c r="C1034" s="54"/>
      <c r="D1034" s="56"/>
      <c r="E1034" s="78"/>
      <c r="F1034" s="56"/>
      <c r="G1034" s="54"/>
      <c r="H1034" s="91"/>
      <c r="I1034" s="21"/>
      <c r="J1034" s="21"/>
      <c r="P1034" s="47"/>
      <c r="R1034" s="6"/>
    </row>
    <row r="1035" spans="1:18">
      <c r="A1035" s="54"/>
      <c r="B1035" s="55"/>
      <c r="C1035" s="103"/>
      <c r="D1035" s="45"/>
      <c r="E1035" s="101"/>
      <c r="F1035" s="45"/>
      <c r="G1035" s="58"/>
      <c r="H1035" s="91"/>
      <c r="I1035" s="21"/>
      <c r="J1035" s="21"/>
      <c r="P1035" s="47"/>
      <c r="R1035" s="6"/>
    </row>
    <row r="1036" spans="1:18">
      <c r="A1036" s="54"/>
      <c r="B1036" s="79" t="s">
        <v>196</v>
      </c>
      <c r="C1036" s="54"/>
      <c r="D1036" s="56"/>
      <c r="E1036" s="143">
        <f>SUM(E1035:E1035)</f>
        <v>0</v>
      </c>
      <c r="F1036" s="56"/>
      <c r="G1036" s="54"/>
      <c r="H1036" s="91"/>
      <c r="I1036" s="21"/>
      <c r="J1036" s="21"/>
      <c r="P1036" s="47"/>
      <c r="R1036" s="6"/>
    </row>
    <row r="1037" spans="1:18" ht="14.25">
      <c r="A1037" s="54">
        <v>208</v>
      </c>
      <c r="B1037" s="90" t="s">
        <v>47</v>
      </c>
      <c r="C1037" s="54"/>
      <c r="D1037" s="56"/>
      <c r="E1037" s="78"/>
      <c r="F1037" s="56"/>
      <c r="G1037" s="54"/>
      <c r="H1037" s="91"/>
      <c r="I1037" s="21"/>
      <c r="J1037" s="21"/>
      <c r="P1037" s="47"/>
    </row>
    <row r="1038" spans="1:18">
      <c r="A1038" s="54"/>
      <c r="B1038" s="55" t="s">
        <v>195</v>
      </c>
      <c r="C1038" s="54"/>
      <c r="D1038" s="56"/>
      <c r="E1038" s="78"/>
      <c r="F1038" s="56"/>
      <c r="G1038" s="54"/>
      <c r="H1038" s="91"/>
      <c r="I1038" s="21"/>
      <c r="J1038" s="21"/>
      <c r="P1038" s="47"/>
    </row>
    <row r="1039" spans="1:18">
      <c r="A1039" s="54"/>
      <c r="B1039" s="56" t="s">
        <v>355</v>
      </c>
      <c r="C1039" s="103" t="s">
        <v>471</v>
      </c>
      <c r="D1039" s="45" t="s">
        <v>326</v>
      </c>
      <c r="E1039" s="56">
        <v>1646.35</v>
      </c>
      <c r="F1039" s="56" t="s">
        <v>320</v>
      </c>
      <c r="G1039" s="119"/>
      <c r="H1039" s="91"/>
      <c r="I1039" s="21"/>
      <c r="J1039" s="21"/>
      <c r="P1039" s="47"/>
    </row>
    <row r="1040" spans="1:18">
      <c r="A1040" s="54"/>
      <c r="B1040" s="79" t="s">
        <v>196</v>
      </c>
      <c r="C1040" s="54"/>
      <c r="D1040" s="56"/>
      <c r="E1040" s="143">
        <f>SUM(E1039:E1039)</f>
        <v>1646.35</v>
      </c>
      <c r="F1040" s="56"/>
      <c r="G1040" s="54"/>
      <c r="H1040" s="91"/>
      <c r="I1040" s="21"/>
      <c r="J1040" s="21"/>
      <c r="P1040"/>
    </row>
    <row r="1041" spans="1:16" ht="14.25">
      <c r="A1041" s="54">
        <v>209</v>
      </c>
      <c r="B1041" s="90" t="s">
        <v>124</v>
      </c>
      <c r="C1041" s="54"/>
      <c r="D1041" s="56"/>
      <c r="E1041" s="56"/>
      <c r="F1041" s="56"/>
      <c r="G1041" s="54"/>
      <c r="H1041" s="97" t="s">
        <v>289</v>
      </c>
      <c r="I1041" s="21"/>
      <c r="J1041" s="21"/>
      <c r="P1041" s="47"/>
    </row>
    <row r="1042" spans="1:16">
      <c r="A1042" s="54"/>
      <c r="B1042" s="55" t="s">
        <v>195</v>
      </c>
      <c r="C1042" s="54"/>
      <c r="D1042" s="56"/>
      <c r="E1042" s="56"/>
      <c r="F1042" s="56"/>
      <c r="G1042" s="54"/>
      <c r="H1042" s="91"/>
      <c r="I1042" s="21"/>
      <c r="J1042" s="21"/>
      <c r="P1042" s="47"/>
    </row>
    <row r="1043" spans="1:16">
      <c r="A1043" s="54"/>
      <c r="B1043" s="55" t="s">
        <v>292</v>
      </c>
      <c r="C1043" s="103" t="s">
        <v>401</v>
      </c>
      <c r="D1043" s="45" t="s">
        <v>326</v>
      </c>
      <c r="E1043" s="115">
        <v>2255.6999999999998</v>
      </c>
      <c r="F1043" s="45" t="s">
        <v>320</v>
      </c>
      <c r="G1043" s="103"/>
      <c r="H1043" s="91"/>
      <c r="I1043" s="21"/>
      <c r="J1043" s="21"/>
      <c r="P1043" s="47"/>
    </row>
    <row r="1044" spans="1:16">
      <c r="A1044" s="54"/>
      <c r="B1044" s="79" t="s">
        <v>196</v>
      </c>
      <c r="C1044" s="54"/>
      <c r="D1044" s="56"/>
      <c r="E1044" s="86">
        <f>SUM(E1043:E1043)</f>
        <v>2255.6999999999998</v>
      </c>
      <c r="F1044" s="56"/>
      <c r="G1044" s="54"/>
      <c r="H1044" s="91"/>
      <c r="I1044" s="21"/>
      <c r="J1044" s="21"/>
      <c r="K1044" t="s">
        <v>69</v>
      </c>
      <c r="P1044"/>
    </row>
    <row r="1045" spans="1:16" ht="14.25">
      <c r="A1045" s="54">
        <v>210</v>
      </c>
      <c r="B1045" s="90" t="s">
        <v>125</v>
      </c>
      <c r="C1045" s="54"/>
      <c r="D1045" s="56"/>
      <c r="E1045" s="78"/>
      <c r="F1045" s="56"/>
      <c r="G1045" s="54"/>
      <c r="H1045" s="91"/>
      <c r="I1045" s="21"/>
      <c r="J1045" s="21"/>
      <c r="P1045"/>
    </row>
    <row r="1046" spans="1:16">
      <c r="A1046" s="54"/>
      <c r="B1046" s="55" t="s">
        <v>195</v>
      </c>
      <c r="C1046" s="54"/>
      <c r="D1046" s="56"/>
      <c r="E1046" s="78"/>
      <c r="F1046" s="56"/>
      <c r="G1046" s="54"/>
      <c r="H1046" s="91"/>
      <c r="I1046" s="21"/>
      <c r="J1046" s="21"/>
      <c r="P1046"/>
    </row>
    <row r="1047" spans="1:16">
      <c r="A1047" s="54"/>
      <c r="B1047" s="56" t="s">
        <v>395</v>
      </c>
      <c r="C1047" s="83" t="s">
        <v>397</v>
      </c>
      <c r="D1047" s="45" t="s">
        <v>326</v>
      </c>
      <c r="E1047" s="45">
        <v>5238.49</v>
      </c>
      <c r="F1047" s="45" t="s">
        <v>396</v>
      </c>
      <c r="G1047" s="58"/>
      <c r="H1047" s="91"/>
      <c r="I1047" s="21"/>
      <c r="J1047" s="21"/>
      <c r="P1047"/>
    </row>
    <row r="1048" spans="1:16">
      <c r="A1048" s="54"/>
      <c r="B1048" s="56" t="s">
        <v>466</v>
      </c>
      <c r="C1048" s="103" t="s">
        <v>467</v>
      </c>
      <c r="D1048" s="45" t="s">
        <v>326</v>
      </c>
      <c r="E1048" s="45">
        <f>3114.57+1536.95+1103.43</f>
        <v>5754.9500000000007</v>
      </c>
      <c r="F1048" s="45" t="s">
        <v>320</v>
      </c>
      <c r="G1048" s="58"/>
      <c r="H1048" s="91"/>
      <c r="I1048" s="21"/>
      <c r="J1048" s="21"/>
      <c r="P1048"/>
    </row>
    <row r="1049" spans="1:16">
      <c r="A1049" s="54"/>
      <c r="B1049" s="79" t="s">
        <v>196</v>
      </c>
      <c r="C1049" s="54"/>
      <c r="D1049" s="56"/>
      <c r="E1049" s="143">
        <f>SUM(E1047:E1048)</f>
        <v>10993.44</v>
      </c>
      <c r="F1049" s="56"/>
      <c r="G1049" s="104"/>
      <c r="H1049" s="91"/>
      <c r="I1049" s="25"/>
      <c r="J1049" s="21"/>
      <c r="K1049" s="21"/>
      <c r="L1049" s="21"/>
      <c r="M1049" s="21"/>
      <c r="N1049" s="21"/>
      <c r="O1049" s="21"/>
      <c r="P1049" s="21"/>
    </row>
    <row r="1050" spans="1:16" ht="14.25">
      <c r="A1050" s="54">
        <v>211</v>
      </c>
      <c r="B1050" s="90" t="s">
        <v>126</v>
      </c>
      <c r="C1050" s="54"/>
      <c r="D1050" s="56"/>
      <c r="E1050" s="78"/>
      <c r="F1050" s="56"/>
      <c r="G1050" s="54"/>
      <c r="H1050" s="91"/>
      <c r="I1050" s="21"/>
      <c r="J1050" s="21"/>
      <c r="P1050" s="47"/>
    </row>
    <row r="1051" spans="1:16">
      <c r="A1051" s="54"/>
      <c r="B1051" s="55" t="s">
        <v>195</v>
      </c>
      <c r="C1051" s="54"/>
      <c r="D1051" s="56"/>
      <c r="E1051" s="78"/>
      <c r="F1051" s="56"/>
      <c r="G1051" s="54"/>
      <c r="H1051" s="91"/>
      <c r="I1051" s="21"/>
      <c r="J1051" s="21"/>
      <c r="P1051" s="47"/>
    </row>
    <row r="1052" spans="1:16">
      <c r="A1052" s="54"/>
      <c r="B1052" s="55"/>
      <c r="C1052" s="103"/>
      <c r="D1052" s="45"/>
      <c r="E1052" s="45"/>
      <c r="F1052" s="45"/>
      <c r="G1052" s="58"/>
      <c r="H1052" s="91"/>
      <c r="I1052" s="21"/>
      <c r="J1052" s="21"/>
      <c r="P1052" s="47"/>
    </row>
    <row r="1053" spans="1:16">
      <c r="A1053" s="54"/>
      <c r="B1053" s="79" t="s">
        <v>196</v>
      </c>
      <c r="C1053" s="54"/>
      <c r="D1053" s="56"/>
      <c r="E1053" s="143">
        <f>SUM(E1052:E1052)</f>
        <v>0</v>
      </c>
      <c r="F1053" s="56"/>
      <c r="G1053" s="54"/>
      <c r="H1053" s="91"/>
      <c r="I1053" s="21"/>
      <c r="J1053" s="21"/>
      <c r="P1053" s="47"/>
    </row>
    <row r="1054" spans="1:16" ht="14.25">
      <c r="A1054" s="54">
        <v>212</v>
      </c>
      <c r="B1054" s="90" t="s">
        <v>127</v>
      </c>
      <c r="C1054" s="54"/>
      <c r="D1054" s="56"/>
      <c r="E1054" s="78"/>
      <c r="F1054" s="56"/>
      <c r="G1054" s="54"/>
      <c r="H1054" s="91"/>
      <c r="I1054" s="21"/>
      <c r="J1054" s="21"/>
      <c r="K1054" s="13"/>
      <c r="L1054" s="13"/>
      <c r="P1054"/>
    </row>
    <row r="1055" spans="1:16">
      <c r="A1055" s="54"/>
      <c r="B1055" s="55" t="s">
        <v>195</v>
      </c>
      <c r="C1055" s="54"/>
      <c r="D1055" s="56"/>
      <c r="E1055" s="78"/>
      <c r="F1055" s="56"/>
      <c r="G1055" s="54"/>
      <c r="H1055" s="91"/>
      <c r="I1055" s="21"/>
      <c r="J1055" s="21"/>
      <c r="K1055" s="13"/>
      <c r="L1055" s="13"/>
      <c r="P1055"/>
    </row>
    <row r="1056" spans="1:16">
      <c r="A1056" s="54"/>
      <c r="B1056" s="56"/>
      <c r="C1056" s="103"/>
      <c r="D1056" s="45"/>
      <c r="E1056" s="45"/>
      <c r="F1056" s="45"/>
      <c r="G1056" s="58"/>
      <c r="H1056" s="91"/>
      <c r="I1056" s="21"/>
      <c r="J1056" s="21"/>
      <c r="K1056" s="13"/>
      <c r="L1056" s="13"/>
      <c r="P1056"/>
    </row>
    <row r="1057" spans="1:18">
      <c r="A1057" s="54"/>
      <c r="B1057" s="79" t="s">
        <v>196</v>
      </c>
      <c r="C1057" s="54"/>
      <c r="D1057" s="56"/>
      <c r="E1057" s="143">
        <f>SUM(E1056:E1056)</f>
        <v>0</v>
      </c>
      <c r="F1057" s="56"/>
      <c r="G1057" s="54"/>
      <c r="H1057" s="91"/>
      <c r="I1057" s="21"/>
      <c r="J1057" s="21"/>
      <c r="P1057"/>
    </row>
    <row r="1058" spans="1:18" ht="14.25">
      <c r="A1058" s="54">
        <v>213</v>
      </c>
      <c r="B1058" s="90" t="s">
        <v>128</v>
      </c>
      <c r="C1058" s="54"/>
      <c r="D1058" s="56"/>
      <c r="E1058" s="78"/>
      <c r="F1058" s="56"/>
      <c r="G1058" s="54"/>
      <c r="H1058" s="91"/>
      <c r="I1058" s="21"/>
      <c r="J1058" s="21"/>
      <c r="P1058"/>
    </row>
    <row r="1059" spans="1:18">
      <c r="A1059" s="54"/>
      <c r="B1059" s="55" t="s">
        <v>195</v>
      </c>
      <c r="C1059" s="54"/>
      <c r="D1059" s="56"/>
      <c r="E1059" s="78"/>
      <c r="F1059" s="56"/>
      <c r="G1059" s="54"/>
      <c r="H1059" s="91"/>
      <c r="I1059" s="21"/>
      <c r="J1059" s="21"/>
      <c r="P1059"/>
      <c r="R1059" s="6"/>
    </row>
    <row r="1060" spans="1:18">
      <c r="A1060" s="54"/>
      <c r="B1060" s="56"/>
      <c r="C1060" s="103"/>
      <c r="D1060" s="45"/>
      <c r="E1060" s="45"/>
      <c r="F1060" s="45"/>
      <c r="G1060" s="58"/>
      <c r="H1060" s="91"/>
      <c r="I1060" s="21"/>
      <c r="J1060" s="21"/>
      <c r="P1060"/>
      <c r="R1060" s="6"/>
    </row>
    <row r="1061" spans="1:18">
      <c r="A1061" s="54"/>
      <c r="B1061" s="79" t="s">
        <v>196</v>
      </c>
      <c r="C1061" s="54"/>
      <c r="D1061" s="56"/>
      <c r="E1061" s="143">
        <f>SUM(E1060:E1060)</f>
        <v>0</v>
      </c>
      <c r="F1061" s="56"/>
      <c r="G1061" s="54"/>
      <c r="H1061" s="91"/>
      <c r="I1061" s="21"/>
      <c r="J1061" s="21"/>
      <c r="P1061"/>
      <c r="R1061" s="6"/>
    </row>
    <row r="1062" spans="1:18" ht="14.25">
      <c r="A1062" s="54">
        <v>214</v>
      </c>
      <c r="B1062" s="90" t="s">
        <v>129</v>
      </c>
      <c r="C1062" s="54"/>
      <c r="D1062" s="56"/>
      <c r="E1062" s="78"/>
      <c r="F1062" s="56"/>
      <c r="G1062" s="54"/>
      <c r="H1062" s="91"/>
      <c r="I1062" s="21"/>
      <c r="J1062" s="21"/>
      <c r="P1062"/>
      <c r="Q1062" s="37"/>
      <c r="R1062" s="38"/>
    </row>
    <row r="1063" spans="1:18">
      <c r="A1063" s="54"/>
      <c r="B1063" s="55" t="s">
        <v>195</v>
      </c>
      <c r="C1063" s="54"/>
      <c r="D1063" s="56"/>
      <c r="E1063" s="78"/>
      <c r="F1063" s="56"/>
      <c r="G1063" s="54"/>
      <c r="H1063" s="91"/>
      <c r="I1063" s="21"/>
      <c r="J1063" s="21"/>
      <c r="P1063"/>
      <c r="Q1063" s="21"/>
      <c r="R1063" s="21"/>
    </row>
    <row r="1064" spans="1:18">
      <c r="A1064" s="54"/>
      <c r="B1064" s="56"/>
      <c r="C1064" s="103"/>
      <c r="D1064" s="45"/>
      <c r="E1064" s="45"/>
      <c r="F1064" s="45"/>
      <c r="G1064" s="104"/>
      <c r="H1064" s="91"/>
      <c r="I1064" s="21"/>
      <c r="J1064" s="21"/>
      <c r="P1064"/>
    </row>
    <row r="1065" spans="1:18">
      <c r="A1065" s="54"/>
      <c r="B1065" s="79" t="s">
        <v>196</v>
      </c>
      <c r="C1065" s="54"/>
      <c r="D1065" s="56"/>
      <c r="E1065" s="143">
        <f>SUM(E1064:E1064)</f>
        <v>0</v>
      </c>
      <c r="F1065" s="56"/>
      <c r="G1065" s="139"/>
      <c r="H1065" s="91"/>
      <c r="I1065" s="21"/>
      <c r="J1065" s="21"/>
      <c r="P1065"/>
    </row>
    <row r="1066" spans="1:18" ht="14.25">
      <c r="A1066" s="54">
        <v>215</v>
      </c>
      <c r="B1066" s="90" t="s">
        <v>130</v>
      </c>
      <c r="C1066" s="54"/>
      <c r="D1066" s="56"/>
      <c r="E1066" s="78"/>
      <c r="F1066" s="56"/>
      <c r="G1066" s="54"/>
      <c r="H1066" s="97" t="s">
        <v>264</v>
      </c>
      <c r="I1066" s="21"/>
      <c r="J1066" s="21"/>
      <c r="P1066"/>
    </row>
    <row r="1067" spans="1:18">
      <c r="A1067" s="54"/>
      <c r="B1067" s="55" t="s">
        <v>195</v>
      </c>
      <c r="C1067" s="54"/>
      <c r="D1067" s="56"/>
      <c r="E1067" s="78"/>
      <c r="F1067" s="56"/>
      <c r="G1067" s="54"/>
      <c r="H1067" s="91"/>
      <c r="I1067" s="21"/>
      <c r="J1067" s="21"/>
      <c r="K1067" s="34"/>
      <c r="P1067"/>
    </row>
    <row r="1068" spans="1:18">
      <c r="A1068" s="54"/>
      <c r="B1068" s="56"/>
      <c r="C1068" s="83"/>
      <c r="D1068" s="45"/>
      <c r="E1068" s="101"/>
      <c r="F1068" s="45"/>
      <c r="G1068" s="58"/>
      <c r="H1068" s="91"/>
      <c r="I1068" s="21"/>
      <c r="J1068" s="21"/>
      <c r="P1068"/>
    </row>
    <row r="1069" spans="1:18">
      <c r="A1069" s="54"/>
      <c r="B1069" s="79" t="s">
        <v>196</v>
      </c>
      <c r="C1069" s="54"/>
      <c r="D1069" s="56"/>
      <c r="E1069" s="143">
        <f>SUM(E1068:E1068)</f>
        <v>0</v>
      </c>
      <c r="F1069" s="56"/>
      <c r="G1069" s="54"/>
      <c r="H1069" s="91"/>
      <c r="I1069" s="21"/>
      <c r="J1069" s="21"/>
      <c r="P1069"/>
      <c r="Q1069" s="6"/>
    </row>
    <row r="1070" spans="1:18" ht="14.25">
      <c r="A1070" s="54">
        <v>216</v>
      </c>
      <c r="B1070" s="90" t="s">
        <v>131</v>
      </c>
      <c r="C1070" s="54"/>
      <c r="D1070" s="56"/>
      <c r="E1070" s="78"/>
      <c r="F1070" s="56"/>
      <c r="G1070" s="54"/>
      <c r="H1070" s="91"/>
      <c r="I1070" s="21"/>
      <c r="J1070" s="21"/>
      <c r="P1070" s="47"/>
      <c r="Q1070" s="6"/>
    </row>
    <row r="1071" spans="1:18">
      <c r="A1071" s="54"/>
      <c r="B1071" s="55" t="s">
        <v>195</v>
      </c>
      <c r="C1071" s="54"/>
      <c r="D1071" s="56"/>
      <c r="E1071" s="78"/>
      <c r="F1071" s="56"/>
      <c r="G1071" s="54"/>
      <c r="H1071" s="91"/>
      <c r="I1071" s="21"/>
      <c r="J1071" s="21"/>
      <c r="P1071" s="47"/>
      <c r="Q1071" s="6"/>
    </row>
    <row r="1072" spans="1:18">
      <c r="A1072" s="54"/>
      <c r="B1072" s="56"/>
      <c r="C1072" s="103"/>
      <c r="D1072" s="45"/>
      <c r="E1072" s="45"/>
      <c r="F1072" s="45"/>
      <c r="G1072" s="58"/>
      <c r="H1072" s="91"/>
      <c r="I1072" s="21"/>
      <c r="J1072" s="21"/>
      <c r="P1072" s="47"/>
      <c r="Q1072" s="16"/>
    </row>
    <row r="1073" spans="1:17">
      <c r="A1073" s="54"/>
      <c r="B1073" s="79" t="s">
        <v>196</v>
      </c>
      <c r="C1073" s="54"/>
      <c r="D1073" s="56"/>
      <c r="E1073" s="143">
        <f>SUM(E1072:E1072)</f>
        <v>0</v>
      </c>
      <c r="F1073" s="56"/>
      <c r="G1073" s="54"/>
      <c r="H1073" s="91"/>
      <c r="I1073" s="21"/>
      <c r="J1073" s="60"/>
      <c r="K1073" s="60"/>
      <c r="L1073" s="61"/>
      <c r="M1073" s="62"/>
      <c r="N1073" s="62"/>
      <c r="O1073" s="62"/>
      <c r="P1073" s="71"/>
      <c r="Q1073" s="77"/>
    </row>
    <row r="1074" spans="1:17" ht="14.25">
      <c r="A1074" s="54">
        <v>217</v>
      </c>
      <c r="B1074" s="90" t="s">
        <v>34</v>
      </c>
      <c r="C1074" s="54"/>
      <c r="D1074" s="56"/>
      <c r="E1074" s="78"/>
      <c r="F1074" s="56"/>
      <c r="G1074" s="54"/>
      <c r="H1074" s="91"/>
      <c r="I1074" s="21"/>
      <c r="J1074" s="21"/>
      <c r="P1074"/>
    </row>
    <row r="1075" spans="1:17">
      <c r="A1075" s="54"/>
      <c r="B1075" s="55" t="s">
        <v>195</v>
      </c>
      <c r="C1075" s="54"/>
      <c r="D1075" s="56"/>
      <c r="E1075" s="78"/>
      <c r="F1075" s="56"/>
      <c r="G1075" s="54"/>
      <c r="H1075" s="91"/>
      <c r="I1075" s="21"/>
      <c r="J1075" s="21"/>
      <c r="P1075"/>
    </row>
    <row r="1076" spans="1:17">
      <c r="A1076" s="54"/>
      <c r="B1076" s="56"/>
      <c r="C1076" s="53"/>
      <c r="D1076" s="56"/>
      <c r="E1076" s="56"/>
      <c r="F1076" s="56"/>
      <c r="G1076" s="119"/>
      <c r="H1076" s="91"/>
      <c r="I1076" s="21"/>
      <c r="J1076" s="21"/>
      <c r="P1076"/>
    </row>
    <row r="1077" spans="1:17">
      <c r="A1077" s="54"/>
      <c r="B1077" s="79" t="s">
        <v>196</v>
      </c>
      <c r="C1077" s="54"/>
      <c r="D1077" s="56"/>
      <c r="E1077" s="86">
        <f>SUM(E1076:E1076)</f>
        <v>0</v>
      </c>
      <c r="F1077" s="56"/>
      <c r="G1077" s="54"/>
      <c r="H1077" s="91"/>
      <c r="I1077" s="21"/>
      <c r="J1077" s="21"/>
      <c r="P1077" s="47"/>
    </row>
    <row r="1078" spans="1:17" ht="14.25">
      <c r="A1078" s="54">
        <v>218</v>
      </c>
      <c r="B1078" s="90" t="s">
        <v>35</v>
      </c>
      <c r="C1078" s="54"/>
      <c r="D1078" s="56"/>
      <c r="E1078" s="78"/>
      <c r="F1078" s="56"/>
      <c r="G1078" s="54"/>
      <c r="H1078" s="97" t="s">
        <v>264</v>
      </c>
      <c r="I1078" s="21"/>
      <c r="J1078" s="21"/>
      <c r="P1078" s="47"/>
    </row>
    <row r="1079" spans="1:17">
      <c r="A1079" s="54"/>
      <c r="B1079" s="55" t="s">
        <v>195</v>
      </c>
      <c r="C1079" s="54"/>
      <c r="D1079" s="56"/>
      <c r="E1079" s="78"/>
      <c r="F1079" s="56"/>
      <c r="G1079" s="54"/>
      <c r="H1079" s="91"/>
      <c r="I1079" s="21"/>
      <c r="J1079" s="21"/>
      <c r="P1079" s="47"/>
    </row>
    <row r="1080" spans="1:17">
      <c r="A1080" s="54"/>
      <c r="B1080" s="53"/>
      <c r="C1080" s="53"/>
      <c r="D1080" s="56"/>
      <c r="E1080" s="56"/>
      <c r="F1080" s="56"/>
      <c r="G1080" s="58"/>
      <c r="H1080" s="91"/>
      <c r="I1080" s="21"/>
      <c r="J1080" s="21"/>
      <c r="P1080" s="47"/>
    </row>
    <row r="1081" spans="1:17">
      <c r="A1081" s="54"/>
      <c r="B1081" s="79" t="s">
        <v>196</v>
      </c>
      <c r="C1081" s="54"/>
      <c r="D1081" s="56"/>
      <c r="E1081" s="143">
        <f>SUM(E1080:E1080)</f>
        <v>0</v>
      </c>
      <c r="F1081" s="56"/>
      <c r="G1081" s="54"/>
      <c r="H1081" s="91"/>
      <c r="I1081" s="21"/>
      <c r="J1081" s="21"/>
      <c r="P1081" s="47"/>
    </row>
    <row r="1082" spans="1:17" ht="14.25">
      <c r="A1082" s="103">
        <v>219</v>
      </c>
      <c r="B1082" s="134" t="s">
        <v>36</v>
      </c>
      <c r="C1082" s="103"/>
      <c r="D1082" s="45"/>
      <c r="E1082" s="144"/>
      <c r="F1082" s="45"/>
      <c r="G1082" s="103"/>
      <c r="H1082" s="91"/>
      <c r="I1082" s="21"/>
      <c r="J1082" s="21"/>
      <c r="P1082" s="47"/>
    </row>
    <row r="1083" spans="1:17">
      <c r="A1083" s="103"/>
      <c r="B1083" s="136" t="s">
        <v>195</v>
      </c>
      <c r="C1083" s="103"/>
      <c r="D1083" s="45"/>
      <c r="E1083" s="144"/>
      <c r="F1083" s="45"/>
      <c r="G1083" s="103"/>
      <c r="H1083" s="91"/>
      <c r="I1083" s="21"/>
      <c r="J1083" s="21"/>
      <c r="P1083" s="47"/>
    </row>
    <row r="1084" spans="1:17">
      <c r="A1084" s="54"/>
      <c r="B1084" s="56" t="s">
        <v>277</v>
      </c>
      <c r="C1084" s="103" t="s">
        <v>601</v>
      </c>
      <c r="D1084" s="45" t="s">
        <v>326</v>
      </c>
      <c r="E1084" s="45">
        <f>11579.52+3076.21</f>
        <v>14655.73</v>
      </c>
      <c r="F1084" s="56" t="s">
        <v>602</v>
      </c>
      <c r="G1084" s="119"/>
      <c r="H1084" s="91"/>
      <c r="I1084" s="21"/>
      <c r="J1084" s="21"/>
      <c r="P1084" s="47"/>
    </row>
    <row r="1085" spans="1:17">
      <c r="A1085" s="54"/>
      <c r="B1085" s="56"/>
      <c r="C1085" s="103" t="s">
        <v>603</v>
      </c>
      <c r="D1085" s="45" t="s">
        <v>326</v>
      </c>
      <c r="E1085" s="45">
        <v>25674.21</v>
      </c>
      <c r="F1085" s="56" t="s">
        <v>322</v>
      </c>
      <c r="G1085" s="119"/>
      <c r="H1085" s="91"/>
      <c r="I1085" s="21"/>
      <c r="J1085" s="21"/>
      <c r="P1085" s="47"/>
    </row>
    <row r="1086" spans="1:17">
      <c r="A1086" s="54"/>
      <c r="B1086" s="56"/>
      <c r="C1086" s="103" t="s">
        <v>604</v>
      </c>
      <c r="D1086" s="45" t="s">
        <v>326</v>
      </c>
      <c r="E1086" s="45">
        <v>18440.919999999998</v>
      </c>
      <c r="F1086" s="56" t="s">
        <v>315</v>
      </c>
      <c r="G1086" s="119"/>
      <c r="H1086" s="91"/>
      <c r="I1086" s="21"/>
      <c r="J1086" s="21"/>
      <c r="P1086" s="47"/>
    </row>
    <row r="1087" spans="1:17">
      <c r="A1087" s="54"/>
      <c r="B1087" s="79" t="s">
        <v>196</v>
      </c>
      <c r="C1087" s="54"/>
      <c r="D1087" s="56"/>
      <c r="E1087" s="143">
        <f>SUM(E1084:E1086)</f>
        <v>58770.86</v>
      </c>
      <c r="F1087" s="56"/>
      <c r="G1087" s="54"/>
      <c r="H1087" s="91"/>
      <c r="I1087" s="21"/>
      <c r="J1087" s="21"/>
      <c r="P1087" s="47"/>
    </row>
    <row r="1088" spans="1:17" ht="14.25">
      <c r="A1088" s="54">
        <v>220</v>
      </c>
      <c r="B1088" s="90" t="s">
        <v>37</v>
      </c>
      <c r="C1088" s="54"/>
      <c r="D1088" s="56"/>
      <c r="E1088" s="78"/>
      <c r="F1088" s="56"/>
      <c r="G1088" s="54"/>
      <c r="H1088" s="91"/>
      <c r="I1088" s="21"/>
      <c r="J1088" s="21"/>
      <c r="K1088" s="6"/>
      <c r="L1088" t="s">
        <v>94</v>
      </c>
      <c r="P1088" s="47"/>
    </row>
    <row r="1089" spans="1:16">
      <c r="A1089" s="54"/>
      <c r="B1089" s="55" t="s">
        <v>195</v>
      </c>
      <c r="C1089" s="54"/>
      <c r="D1089" s="56"/>
      <c r="E1089" s="78"/>
      <c r="F1089" s="56"/>
      <c r="G1089" s="54"/>
      <c r="H1089" s="91"/>
      <c r="I1089" s="21"/>
      <c r="J1089" s="21"/>
      <c r="K1089" s="6"/>
      <c r="P1089" s="47"/>
    </row>
    <row r="1090" spans="1:16">
      <c r="A1090" s="54"/>
      <c r="B1090" s="111" t="s">
        <v>297</v>
      </c>
      <c r="C1090" s="103" t="s">
        <v>392</v>
      </c>
      <c r="D1090" s="45" t="s">
        <v>326</v>
      </c>
      <c r="E1090" s="45">
        <v>1181.04</v>
      </c>
      <c r="F1090" s="45" t="s">
        <v>320</v>
      </c>
      <c r="G1090" s="58"/>
      <c r="H1090" s="91"/>
      <c r="I1090" s="23"/>
      <c r="J1090" s="21"/>
      <c r="P1090"/>
    </row>
    <row r="1091" spans="1:16">
      <c r="A1091" s="54"/>
      <c r="B1091" s="111" t="s">
        <v>479</v>
      </c>
      <c r="C1091" s="103" t="s">
        <v>480</v>
      </c>
      <c r="D1091" s="45" t="s">
        <v>326</v>
      </c>
      <c r="E1091" s="45">
        <v>3135.17</v>
      </c>
      <c r="F1091" s="45" t="s">
        <v>481</v>
      </c>
      <c r="G1091" s="58"/>
      <c r="H1091" s="91"/>
      <c r="I1091" s="23"/>
      <c r="J1091" s="21"/>
      <c r="P1091"/>
    </row>
    <row r="1092" spans="1:16">
      <c r="A1092" s="54"/>
      <c r="B1092" s="79" t="s">
        <v>196</v>
      </c>
      <c r="C1092" s="54"/>
      <c r="D1092" s="56"/>
      <c r="E1092" s="143">
        <f>SUM(E1090:E1091)</f>
        <v>4316.21</v>
      </c>
      <c r="F1092" s="56"/>
      <c r="G1092" s="54"/>
      <c r="H1092" s="91"/>
      <c r="I1092" s="25"/>
      <c r="J1092" s="21"/>
      <c r="P1092"/>
    </row>
    <row r="1093" spans="1:16" ht="14.25">
      <c r="A1093" s="54">
        <v>221</v>
      </c>
      <c r="B1093" s="90" t="s">
        <v>38</v>
      </c>
      <c r="C1093" s="54"/>
      <c r="D1093" s="56"/>
      <c r="E1093" s="78"/>
      <c r="F1093" s="56"/>
      <c r="G1093" s="104"/>
      <c r="H1093" s="97" t="s">
        <v>264</v>
      </c>
      <c r="I1093" s="21"/>
      <c r="J1093" s="21"/>
      <c r="P1093" s="47"/>
    </row>
    <row r="1094" spans="1:16">
      <c r="A1094" s="54"/>
      <c r="B1094" s="55" t="s">
        <v>195</v>
      </c>
      <c r="C1094" s="54"/>
      <c r="D1094" s="56"/>
      <c r="E1094" s="78"/>
      <c r="F1094" s="56"/>
      <c r="G1094" s="54"/>
      <c r="H1094" s="91"/>
      <c r="I1094" s="21"/>
      <c r="J1094" s="21"/>
      <c r="P1094" s="47"/>
    </row>
    <row r="1095" spans="1:16">
      <c r="A1095" s="54"/>
      <c r="B1095" s="55" t="s">
        <v>277</v>
      </c>
      <c r="C1095" s="103" t="s">
        <v>626</v>
      </c>
      <c r="D1095" s="45" t="s">
        <v>326</v>
      </c>
      <c r="E1095" s="78">
        <v>9883.26</v>
      </c>
      <c r="F1095" s="56" t="s">
        <v>320</v>
      </c>
      <c r="G1095" s="58"/>
      <c r="H1095" s="91"/>
      <c r="I1095" s="21"/>
      <c r="J1095" s="21"/>
      <c r="P1095" s="47"/>
    </row>
    <row r="1096" spans="1:16">
      <c r="A1096" s="54"/>
      <c r="B1096" s="55"/>
      <c r="C1096" s="103" t="s">
        <v>672</v>
      </c>
      <c r="D1096" s="45" t="s">
        <v>326</v>
      </c>
      <c r="E1096" s="78">
        <f>208.15+9209.63</f>
        <v>9417.7799999999988</v>
      </c>
      <c r="F1096" s="56" t="s">
        <v>321</v>
      </c>
      <c r="G1096" s="58"/>
      <c r="H1096" s="91"/>
      <c r="I1096" s="21"/>
      <c r="J1096" s="21"/>
      <c r="P1096" s="47"/>
    </row>
    <row r="1097" spans="1:16">
      <c r="A1097" s="54"/>
      <c r="B1097" s="55" t="s">
        <v>670</v>
      </c>
      <c r="C1097" s="103" t="s">
        <v>673</v>
      </c>
      <c r="D1097" s="45" t="s">
        <v>326</v>
      </c>
      <c r="E1097" s="78">
        <f>6732.82+26757.75+1908.27+1412.28</f>
        <v>36811.119999999995</v>
      </c>
      <c r="F1097" s="56" t="s">
        <v>671</v>
      </c>
      <c r="G1097" s="58"/>
      <c r="H1097" s="91"/>
      <c r="I1097" s="21"/>
      <c r="J1097" s="21"/>
      <c r="P1097" s="47"/>
    </row>
    <row r="1098" spans="1:16">
      <c r="A1098" s="54"/>
      <c r="B1098" s="79" t="s">
        <v>196</v>
      </c>
      <c r="C1098" s="54"/>
      <c r="D1098" s="56"/>
      <c r="E1098" s="143">
        <f>SUM(E1095:E1097)</f>
        <v>56112.159999999996</v>
      </c>
      <c r="F1098" s="56"/>
      <c r="G1098" s="54"/>
      <c r="H1098" s="91"/>
      <c r="I1098" s="21"/>
      <c r="J1098" s="21"/>
      <c r="P1098" s="47"/>
    </row>
    <row r="1099" spans="1:16" ht="14.25">
      <c r="A1099" s="54">
        <v>222</v>
      </c>
      <c r="B1099" s="90" t="s">
        <v>95</v>
      </c>
      <c r="C1099" s="54"/>
      <c r="D1099" s="56"/>
      <c r="E1099" s="78"/>
      <c r="F1099" s="56"/>
      <c r="G1099" s="54"/>
      <c r="H1099" s="91"/>
      <c r="I1099" s="21"/>
      <c r="J1099" s="21"/>
      <c r="P1099"/>
    </row>
    <row r="1100" spans="1:16">
      <c r="A1100" s="54"/>
      <c r="B1100" s="55" t="s">
        <v>195</v>
      </c>
      <c r="C1100" s="54"/>
      <c r="D1100" s="56"/>
      <c r="E1100" s="78"/>
      <c r="F1100" s="56"/>
      <c r="G1100" s="54"/>
      <c r="H1100" s="91"/>
      <c r="I1100" s="21"/>
      <c r="J1100" s="21"/>
      <c r="P1100"/>
    </row>
    <row r="1101" spans="1:16">
      <c r="A1101" s="54"/>
      <c r="B1101" s="56" t="s">
        <v>274</v>
      </c>
      <c r="C1101" s="103" t="s">
        <v>375</v>
      </c>
      <c r="D1101" s="45" t="s">
        <v>326</v>
      </c>
      <c r="E1101" s="45">
        <v>4337.7</v>
      </c>
      <c r="F1101" s="45" t="s">
        <v>393</v>
      </c>
      <c r="G1101" s="58"/>
      <c r="H1101" s="91"/>
      <c r="I1101" s="21"/>
      <c r="J1101" s="21"/>
      <c r="P1101"/>
    </row>
    <row r="1102" spans="1:16">
      <c r="A1102" s="54"/>
      <c r="B1102" s="56" t="s">
        <v>352</v>
      </c>
      <c r="C1102" s="103" t="s">
        <v>474</v>
      </c>
      <c r="D1102" s="45" t="s">
        <v>326</v>
      </c>
      <c r="E1102" s="45">
        <v>2624.57</v>
      </c>
      <c r="F1102" s="45" t="s">
        <v>317</v>
      </c>
      <c r="G1102" s="58"/>
      <c r="H1102" s="91"/>
      <c r="I1102" s="21"/>
      <c r="J1102" s="21"/>
      <c r="P1102"/>
    </row>
    <row r="1103" spans="1:16">
      <c r="A1103" s="54"/>
      <c r="B1103" s="79" t="s">
        <v>196</v>
      </c>
      <c r="C1103" s="54"/>
      <c r="D1103" s="56"/>
      <c r="E1103" s="143">
        <f>SUM(E1101:E1102)</f>
        <v>6962.27</v>
      </c>
      <c r="F1103" s="56"/>
      <c r="G1103" s="54"/>
      <c r="H1103" s="91"/>
      <c r="I1103" s="21"/>
      <c r="J1103" s="21"/>
      <c r="P1103"/>
    </row>
    <row r="1104" spans="1:16" ht="14.25">
      <c r="A1104" s="54">
        <v>223</v>
      </c>
      <c r="B1104" s="90" t="s">
        <v>96</v>
      </c>
      <c r="C1104" s="54"/>
      <c r="D1104" s="56"/>
      <c r="E1104" s="143"/>
      <c r="F1104" s="56"/>
      <c r="G1104" s="54"/>
      <c r="H1104" s="91"/>
      <c r="I1104" s="21"/>
      <c r="J1104" s="21"/>
      <c r="P1104" s="47"/>
    </row>
    <row r="1105" spans="1:16">
      <c r="A1105" s="54"/>
      <c r="B1105" s="55" t="s">
        <v>195</v>
      </c>
      <c r="C1105" s="54"/>
      <c r="D1105" s="56"/>
      <c r="E1105" s="143"/>
      <c r="F1105" s="56"/>
      <c r="G1105" s="54"/>
      <c r="H1105" s="91"/>
      <c r="I1105" s="21"/>
      <c r="J1105" s="21"/>
      <c r="P1105" s="47"/>
    </row>
    <row r="1106" spans="1:16">
      <c r="A1106" s="54"/>
      <c r="B1106" s="56" t="s">
        <v>272</v>
      </c>
      <c r="C1106" s="103" t="s">
        <v>650</v>
      </c>
      <c r="D1106" s="45" t="s">
        <v>326</v>
      </c>
      <c r="E1106" s="45">
        <v>13686.03</v>
      </c>
      <c r="F1106" s="45" t="s">
        <v>324</v>
      </c>
      <c r="G1106" s="58"/>
      <c r="H1106" s="91"/>
      <c r="I1106" s="21"/>
      <c r="J1106" s="21"/>
      <c r="P1106" s="47"/>
    </row>
    <row r="1107" spans="1:16">
      <c r="A1107" s="54"/>
      <c r="B1107" s="79" t="s">
        <v>196</v>
      </c>
      <c r="C1107" s="54"/>
      <c r="D1107" s="56"/>
      <c r="E1107" s="143">
        <f>SUM(E1106:E1106)</f>
        <v>13686.03</v>
      </c>
      <c r="F1107" s="56"/>
      <c r="G1107" s="54"/>
      <c r="H1107" s="91"/>
      <c r="I1107" s="21"/>
      <c r="J1107" s="21"/>
      <c r="P1107" s="47"/>
    </row>
    <row r="1108" spans="1:16" ht="14.25">
      <c r="A1108" s="54">
        <v>224</v>
      </c>
      <c r="B1108" s="90" t="s">
        <v>97</v>
      </c>
      <c r="C1108" s="54"/>
      <c r="D1108" s="56"/>
      <c r="E1108" s="78"/>
      <c r="F1108" s="56"/>
      <c r="G1108" s="54"/>
      <c r="H1108" s="91"/>
      <c r="I1108" s="21"/>
      <c r="J1108" s="21"/>
      <c r="P1108" s="47"/>
    </row>
    <row r="1109" spans="1:16">
      <c r="A1109" s="54"/>
      <c r="B1109" s="55" t="s">
        <v>195</v>
      </c>
      <c r="C1109" s="54"/>
      <c r="D1109" s="56"/>
      <c r="E1109" s="78"/>
      <c r="F1109" s="56"/>
      <c r="G1109" s="54"/>
      <c r="H1109" s="91"/>
      <c r="I1109" s="21"/>
      <c r="J1109" s="21"/>
      <c r="K1109" s="60"/>
      <c r="L1109" s="61"/>
      <c r="M1109" s="61"/>
      <c r="N1109" s="62"/>
      <c r="O1109" s="62"/>
      <c r="P1109" s="62"/>
    </row>
    <row r="1110" spans="1:16">
      <c r="A1110" s="54"/>
      <c r="B1110" s="55"/>
      <c r="C1110" s="103"/>
      <c r="D1110" s="45"/>
      <c r="E1110" s="57"/>
      <c r="F1110" s="56"/>
      <c r="G1110" s="104"/>
      <c r="H1110" s="91"/>
      <c r="I1110" s="21"/>
      <c r="J1110" s="21"/>
      <c r="K1110" s="60"/>
      <c r="L1110" s="61"/>
      <c r="M1110" s="61"/>
      <c r="N1110" s="62"/>
      <c r="O1110" s="62"/>
      <c r="P1110" s="62"/>
    </row>
    <row r="1111" spans="1:16">
      <c r="A1111" s="54"/>
      <c r="B1111" s="79" t="s">
        <v>196</v>
      </c>
      <c r="C1111" s="54"/>
      <c r="D1111" s="56"/>
      <c r="E1111" s="143">
        <f>SUM(E1110:E1110)</f>
        <v>0</v>
      </c>
      <c r="F1111" s="56"/>
      <c r="G1111" s="54"/>
      <c r="H1111" s="91"/>
      <c r="I1111" s="21"/>
      <c r="J1111" s="21"/>
      <c r="K1111" s="21"/>
      <c r="L1111" s="21"/>
      <c r="M1111" s="21"/>
      <c r="N1111" s="21"/>
      <c r="O1111" s="21"/>
      <c r="P1111" s="59"/>
    </row>
    <row r="1112" spans="1:16" ht="14.25">
      <c r="A1112" s="54">
        <v>225</v>
      </c>
      <c r="B1112" s="90" t="s">
        <v>98</v>
      </c>
      <c r="C1112" s="54"/>
      <c r="D1112" s="56"/>
      <c r="E1112" s="78"/>
      <c r="F1112" s="56"/>
      <c r="G1112" s="54"/>
      <c r="H1112" s="97" t="s">
        <v>264</v>
      </c>
      <c r="I1112" s="21"/>
      <c r="J1112" s="21"/>
      <c r="P1112" s="47"/>
    </row>
    <row r="1113" spans="1:16">
      <c r="A1113" s="54"/>
      <c r="B1113" s="55" t="s">
        <v>195</v>
      </c>
      <c r="C1113" s="54"/>
      <c r="D1113" s="56"/>
      <c r="E1113" s="78"/>
      <c r="F1113" s="56"/>
      <c r="G1113" s="54"/>
      <c r="H1113" s="91"/>
      <c r="I1113" s="21"/>
      <c r="J1113" s="21"/>
      <c r="P1113" s="47"/>
    </row>
    <row r="1114" spans="1:16">
      <c r="A1114" s="54"/>
      <c r="B1114" s="56"/>
      <c r="C1114" s="54"/>
      <c r="D1114" s="56"/>
      <c r="E1114" s="78"/>
      <c r="F1114" s="56"/>
      <c r="G1114" s="139"/>
      <c r="H1114" s="91"/>
      <c r="I1114" s="21"/>
      <c r="J1114" s="21"/>
      <c r="P1114" s="47"/>
    </row>
    <row r="1115" spans="1:16">
      <c r="A1115" s="54"/>
      <c r="B1115" s="79" t="s">
        <v>196</v>
      </c>
      <c r="C1115" s="54"/>
      <c r="D1115" s="56"/>
      <c r="E1115" s="143">
        <f>SUM(E1114:E1114)</f>
        <v>0</v>
      </c>
      <c r="F1115" s="56"/>
      <c r="G1115" s="54"/>
      <c r="H1115" s="91"/>
      <c r="I1115" s="21"/>
      <c r="J1115" s="21"/>
      <c r="P1115" s="47"/>
    </row>
    <row r="1116" spans="1:16" ht="14.25">
      <c r="A1116" s="54">
        <v>226</v>
      </c>
      <c r="B1116" s="90" t="s">
        <v>99</v>
      </c>
      <c r="C1116" s="54"/>
      <c r="D1116" s="56"/>
      <c r="E1116" s="78"/>
      <c r="F1116" s="56"/>
      <c r="G1116" s="54"/>
      <c r="H1116" s="91"/>
      <c r="I1116" s="21"/>
      <c r="J1116" s="21"/>
      <c r="L1116" s="13"/>
      <c r="P1116" s="47"/>
    </row>
    <row r="1117" spans="1:16">
      <c r="A1117" s="54"/>
      <c r="B1117" s="55" t="s">
        <v>195</v>
      </c>
      <c r="C1117" s="54"/>
      <c r="D1117" s="56"/>
      <c r="E1117" s="78"/>
      <c r="F1117" s="56"/>
      <c r="G1117" s="54"/>
      <c r="H1117" s="91"/>
      <c r="I1117" s="21"/>
      <c r="J1117" s="21"/>
      <c r="P1117"/>
    </row>
    <row r="1118" spans="1:16">
      <c r="A1118" s="54"/>
      <c r="B1118" s="53"/>
      <c r="C1118" s="53"/>
      <c r="D1118" s="56"/>
      <c r="E1118" s="56"/>
      <c r="F1118" s="56"/>
      <c r="G1118" s="58"/>
      <c r="H1118" s="91"/>
      <c r="I1118" s="21"/>
      <c r="J1118" s="21"/>
      <c r="P1118"/>
    </row>
    <row r="1119" spans="1:16">
      <c r="A1119" s="54"/>
      <c r="B1119" s="79" t="s">
        <v>196</v>
      </c>
      <c r="C1119" s="54"/>
      <c r="D1119" s="56"/>
      <c r="E1119" s="143">
        <f>SUM(E1118:E1118)</f>
        <v>0</v>
      </c>
      <c r="F1119" s="56"/>
      <c r="G1119" s="54"/>
      <c r="H1119" s="91"/>
      <c r="I1119" s="21"/>
      <c r="J1119" s="21"/>
      <c r="P1119"/>
    </row>
    <row r="1120" spans="1:16" ht="14.25">
      <c r="A1120" s="54">
        <v>227</v>
      </c>
      <c r="B1120" s="90" t="s">
        <v>280</v>
      </c>
      <c r="C1120" s="54"/>
      <c r="D1120" s="56"/>
      <c r="E1120" s="78"/>
      <c r="F1120" s="56"/>
      <c r="G1120" s="54"/>
      <c r="H1120" s="91"/>
      <c r="I1120" s="25"/>
      <c r="J1120" s="21"/>
      <c r="P1120"/>
    </row>
    <row r="1121" spans="1:16">
      <c r="A1121" s="54"/>
      <c r="B1121" s="55" t="s">
        <v>195</v>
      </c>
      <c r="C1121" s="54"/>
      <c r="D1121" s="56"/>
      <c r="E1121" s="78"/>
      <c r="F1121" s="56"/>
      <c r="G1121" s="54"/>
      <c r="H1121" s="91"/>
      <c r="I1121" s="25"/>
      <c r="J1121" s="21"/>
      <c r="P1121"/>
    </row>
    <row r="1122" spans="1:16">
      <c r="A1122" s="54"/>
      <c r="B1122" s="56" t="s">
        <v>337</v>
      </c>
      <c r="C1122" s="103" t="s">
        <v>373</v>
      </c>
      <c r="D1122" s="45" t="s">
        <v>326</v>
      </c>
      <c r="E1122" s="45">
        <v>7568.25</v>
      </c>
      <c r="F1122" s="45" t="s">
        <v>349</v>
      </c>
      <c r="G1122" s="104"/>
      <c r="H1122" s="91"/>
      <c r="I1122" s="25"/>
      <c r="J1122" s="21"/>
      <c r="P1122"/>
    </row>
    <row r="1123" spans="1:16">
      <c r="A1123" s="54"/>
      <c r="B1123" s="79" t="s">
        <v>196</v>
      </c>
      <c r="C1123" s="54"/>
      <c r="D1123" s="56"/>
      <c r="E1123" s="143">
        <f>SUM(E1122:E1122)</f>
        <v>7568.25</v>
      </c>
      <c r="F1123" s="56"/>
      <c r="G1123" s="54"/>
      <c r="H1123" s="60"/>
      <c r="I1123" s="25"/>
      <c r="J1123" s="21"/>
      <c r="P1123"/>
    </row>
    <row r="1124" spans="1:16" ht="14.25">
      <c r="A1124" s="54">
        <v>228</v>
      </c>
      <c r="B1124" s="90" t="s">
        <v>100</v>
      </c>
      <c r="C1124" s="54"/>
      <c r="D1124" s="56"/>
      <c r="E1124" s="78"/>
      <c r="F1124" s="56"/>
      <c r="G1124" s="54"/>
      <c r="H1124" s="91"/>
      <c r="I1124" s="23"/>
      <c r="J1124" s="21"/>
      <c r="P1124"/>
    </row>
    <row r="1125" spans="1:16">
      <c r="A1125" s="54"/>
      <c r="B1125" s="55" t="s">
        <v>195</v>
      </c>
      <c r="C1125" s="54"/>
      <c r="D1125" s="56"/>
      <c r="E1125" s="78"/>
      <c r="F1125" s="56"/>
      <c r="G1125" s="54"/>
      <c r="H1125" s="91"/>
      <c r="I1125" s="23"/>
      <c r="J1125" s="21"/>
      <c r="P1125"/>
    </row>
    <row r="1126" spans="1:16">
      <c r="A1126" s="54"/>
      <c r="B1126" s="56"/>
      <c r="C1126" s="103"/>
      <c r="D1126" s="45"/>
      <c r="E1126" s="45"/>
      <c r="F1126" s="45"/>
      <c r="G1126" s="58"/>
      <c r="H1126" s="91"/>
      <c r="I1126" s="23"/>
      <c r="J1126" s="21"/>
      <c r="P1126"/>
    </row>
    <row r="1127" spans="1:16">
      <c r="A1127" s="54"/>
      <c r="B1127" s="79" t="s">
        <v>196</v>
      </c>
      <c r="C1127" s="54"/>
      <c r="D1127" s="56"/>
      <c r="E1127" s="143">
        <f>SUM(E1126:E1126)</f>
        <v>0</v>
      </c>
      <c r="F1127" s="54"/>
      <c r="G1127" s="54"/>
      <c r="H1127" s="91"/>
      <c r="I1127" s="21"/>
      <c r="J1127" s="21"/>
      <c r="P1127" s="47"/>
    </row>
    <row r="1128" spans="1:16" ht="14.25">
      <c r="A1128" s="54">
        <v>229</v>
      </c>
      <c r="B1128" s="90" t="s">
        <v>257</v>
      </c>
      <c r="C1128" s="54"/>
      <c r="D1128" s="56"/>
      <c r="E1128" s="143"/>
      <c r="F1128" s="56"/>
      <c r="G1128" s="54"/>
      <c r="H1128" s="91"/>
      <c r="I1128" s="21"/>
      <c r="J1128" s="21"/>
      <c r="P1128"/>
    </row>
    <row r="1129" spans="1:16">
      <c r="A1129" s="54"/>
      <c r="B1129" s="55" t="s">
        <v>195</v>
      </c>
      <c r="C1129" s="54"/>
      <c r="D1129" s="56"/>
      <c r="E1129" s="143"/>
      <c r="F1129" s="56"/>
      <c r="G1129" s="54"/>
      <c r="H1129" s="91"/>
      <c r="I1129" s="21"/>
      <c r="J1129" s="21"/>
      <c r="P1129"/>
    </row>
    <row r="1130" spans="1:16">
      <c r="A1130" s="54"/>
      <c r="B1130" s="56"/>
      <c r="C1130" s="103"/>
      <c r="D1130" s="45"/>
      <c r="E1130" s="115"/>
      <c r="F1130" s="45"/>
      <c r="G1130" s="103"/>
      <c r="H1130" s="91"/>
      <c r="I1130" s="21"/>
      <c r="J1130" s="21"/>
      <c r="P1130"/>
    </row>
    <row r="1131" spans="1:16">
      <c r="A1131" s="54"/>
      <c r="B1131" s="79" t="s">
        <v>196</v>
      </c>
      <c r="C1131" s="54"/>
      <c r="D1131" s="56"/>
      <c r="E1131" s="143">
        <f>SUM(E1130:E1130)</f>
        <v>0</v>
      </c>
      <c r="F1131" s="56"/>
      <c r="G1131" s="54"/>
      <c r="H1131" s="91"/>
      <c r="I1131" s="21"/>
      <c r="J1131" s="21"/>
      <c r="P1131" s="47"/>
    </row>
    <row r="1132" spans="1:16" ht="14.25">
      <c r="A1132" s="54">
        <v>230</v>
      </c>
      <c r="B1132" s="90" t="s">
        <v>12</v>
      </c>
      <c r="C1132" s="54"/>
      <c r="D1132" s="56"/>
      <c r="E1132" s="143"/>
      <c r="F1132" s="56"/>
      <c r="G1132" s="54"/>
      <c r="H1132" s="91"/>
      <c r="I1132" s="21"/>
      <c r="J1132" s="21"/>
      <c r="P1132" s="47"/>
    </row>
    <row r="1133" spans="1:16">
      <c r="A1133" s="54"/>
      <c r="B1133" s="55" t="s">
        <v>195</v>
      </c>
      <c r="C1133" s="54"/>
      <c r="D1133" s="56"/>
      <c r="E1133" s="143"/>
      <c r="F1133" s="56"/>
      <c r="G1133" s="54"/>
      <c r="H1133" s="91"/>
      <c r="I1133" s="21"/>
      <c r="J1133" s="21"/>
      <c r="P1133" s="47"/>
    </row>
    <row r="1134" spans="1:16">
      <c r="A1134" s="54"/>
      <c r="B1134" s="56" t="s">
        <v>273</v>
      </c>
      <c r="C1134" s="103" t="s">
        <v>271</v>
      </c>
      <c r="D1134" s="45" t="s">
        <v>326</v>
      </c>
      <c r="E1134" s="45">
        <v>1086.73</v>
      </c>
      <c r="F1134" s="45" t="s">
        <v>320</v>
      </c>
      <c r="G1134" s="58"/>
      <c r="H1134" s="91"/>
      <c r="I1134" s="21"/>
      <c r="J1134" s="21"/>
      <c r="P1134" s="47"/>
    </row>
    <row r="1135" spans="1:16">
      <c r="A1135" s="54"/>
      <c r="B1135" s="79" t="s">
        <v>196</v>
      </c>
      <c r="C1135" s="54"/>
      <c r="D1135" s="56"/>
      <c r="E1135" s="143">
        <f>SUM(E1134:E1134)</f>
        <v>1086.73</v>
      </c>
      <c r="F1135" s="56"/>
      <c r="G1135" s="54"/>
      <c r="H1135" s="91"/>
      <c r="I1135" s="21"/>
      <c r="J1135" s="21"/>
      <c r="P1135"/>
    </row>
    <row r="1136" spans="1:16" ht="14.25">
      <c r="A1136" s="54">
        <v>231</v>
      </c>
      <c r="B1136" s="90" t="s">
        <v>219</v>
      </c>
      <c r="C1136" s="54"/>
      <c r="D1136" s="56"/>
      <c r="E1136" s="143"/>
      <c r="F1136" s="56"/>
      <c r="G1136" s="54"/>
      <c r="H1136" s="91"/>
      <c r="I1136" s="21"/>
      <c r="J1136" s="21"/>
      <c r="P1136" s="47"/>
    </row>
    <row r="1137" spans="1:19">
      <c r="A1137" s="54"/>
      <c r="B1137" s="55" t="s">
        <v>195</v>
      </c>
      <c r="C1137" s="54"/>
      <c r="D1137" s="56"/>
      <c r="E1137" s="143"/>
      <c r="F1137" s="56"/>
      <c r="G1137" s="54"/>
      <c r="H1137" s="91"/>
      <c r="I1137" s="21"/>
      <c r="J1137" s="21"/>
      <c r="P1137" s="47"/>
    </row>
    <row r="1138" spans="1:19">
      <c r="A1138" s="54"/>
      <c r="B1138" s="56" t="s">
        <v>449</v>
      </c>
      <c r="C1138" s="103" t="s">
        <v>450</v>
      </c>
      <c r="D1138" s="45" t="s">
        <v>326</v>
      </c>
      <c r="E1138" s="45">
        <v>679.32</v>
      </c>
      <c r="F1138" s="45" t="s">
        <v>320</v>
      </c>
      <c r="G1138" s="58"/>
      <c r="H1138" s="91"/>
      <c r="I1138" s="21"/>
      <c r="J1138" s="21"/>
      <c r="P1138" s="47"/>
    </row>
    <row r="1139" spans="1:19">
      <c r="A1139" s="54"/>
      <c r="B1139" s="79" t="s">
        <v>196</v>
      </c>
      <c r="C1139" s="54"/>
      <c r="D1139" s="56"/>
      <c r="E1139" s="143">
        <f>SUM(E1138:E1138)</f>
        <v>679.32</v>
      </c>
      <c r="F1139" s="56"/>
      <c r="G1139" s="54"/>
      <c r="H1139" s="91"/>
      <c r="I1139" s="21"/>
      <c r="J1139" s="21"/>
      <c r="P1139" s="47"/>
    </row>
    <row r="1140" spans="1:19" ht="14.25">
      <c r="A1140" s="54">
        <v>232</v>
      </c>
      <c r="B1140" s="90" t="s">
        <v>101</v>
      </c>
      <c r="C1140" s="54"/>
      <c r="D1140" s="56"/>
      <c r="E1140" s="78"/>
      <c r="F1140" s="56"/>
      <c r="G1140" s="54"/>
      <c r="H1140" s="97" t="s">
        <v>264</v>
      </c>
      <c r="I1140" s="21"/>
      <c r="J1140" s="21"/>
      <c r="P1140" s="47"/>
    </row>
    <row r="1141" spans="1:19">
      <c r="A1141" s="54"/>
      <c r="B1141" s="55" t="s">
        <v>195</v>
      </c>
      <c r="C1141" s="54"/>
      <c r="D1141" s="56"/>
      <c r="E1141" s="78"/>
      <c r="F1141" s="56"/>
      <c r="G1141" s="54"/>
      <c r="H1141" s="91"/>
      <c r="I1141" s="21"/>
      <c r="J1141" s="21"/>
      <c r="P1141" s="47"/>
    </row>
    <row r="1142" spans="1:19">
      <c r="A1142" s="54"/>
      <c r="B1142" s="56"/>
      <c r="C1142" s="83"/>
      <c r="D1142" s="45"/>
      <c r="E1142" s="45"/>
      <c r="F1142" s="45"/>
      <c r="G1142" s="119"/>
      <c r="H1142" s="91"/>
      <c r="I1142" s="21"/>
      <c r="J1142" s="21"/>
      <c r="K1142" s="6"/>
      <c r="L1142" s="6"/>
      <c r="M1142" s="6"/>
      <c r="N1142" s="6"/>
      <c r="O1142" s="6"/>
      <c r="P1142" s="52"/>
    </row>
    <row r="1143" spans="1:19">
      <c r="A1143" s="54"/>
      <c r="B1143" s="79" t="s">
        <v>196</v>
      </c>
      <c r="C1143" s="54"/>
      <c r="D1143" s="56"/>
      <c r="E1143" s="143">
        <f>SUM(E1142:E1142)</f>
        <v>0</v>
      </c>
      <c r="F1143" s="56"/>
      <c r="G1143" s="54"/>
      <c r="H1143" s="91"/>
      <c r="I1143" s="21"/>
      <c r="J1143" s="21"/>
      <c r="K1143" s="39"/>
      <c r="L1143" s="6"/>
      <c r="M1143" s="6"/>
      <c r="N1143" s="23"/>
      <c r="O1143" s="26"/>
      <c r="P1143" s="51"/>
      <c r="R1143" s="14"/>
      <c r="S1143" s="16"/>
    </row>
    <row r="1144" spans="1:19" ht="14.25">
      <c r="A1144" s="54">
        <v>233</v>
      </c>
      <c r="B1144" s="90" t="s">
        <v>102</v>
      </c>
      <c r="C1144" s="54"/>
      <c r="D1144" s="56"/>
      <c r="E1144" s="78"/>
      <c r="F1144" s="56"/>
      <c r="G1144" s="54"/>
      <c r="H1144" s="97" t="s">
        <v>264</v>
      </c>
      <c r="I1144" s="21"/>
      <c r="J1144" s="21"/>
      <c r="P1144" s="47"/>
    </row>
    <row r="1145" spans="1:19">
      <c r="A1145" s="54"/>
      <c r="B1145" s="55" t="s">
        <v>195</v>
      </c>
      <c r="C1145" s="54"/>
      <c r="D1145" s="56"/>
      <c r="E1145" s="78"/>
      <c r="F1145" s="56"/>
      <c r="G1145" s="54"/>
      <c r="H1145" s="91"/>
      <c r="I1145" s="21"/>
      <c r="J1145" s="21"/>
      <c r="P1145" s="47"/>
    </row>
    <row r="1146" spans="1:19">
      <c r="A1146" s="54"/>
      <c r="B1146" s="56" t="s">
        <v>485</v>
      </c>
      <c r="C1146" s="103" t="s">
        <v>413</v>
      </c>
      <c r="D1146" s="45" t="s">
        <v>326</v>
      </c>
      <c r="E1146" s="45">
        <f>271.73+2257.3+835.79</f>
        <v>3364.82</v>
      </c>
      <c r="F1146" s="45" t="s">
        <v>414</v>
      </c>
      <c r="G1146" s="58"/>
      <c r="H1146" s="91"/>
      <c r="I1146" s="21"/>
      <c r="J1146" s="21"/>
      <c r="P1146" s="47"/>
    </row>
    <row r="1147" spans="1:19">
      <c r="A1147" s="54"/>
      <c r="B1147" s="103"/>
      <c r="C1147" s="103" t="s">
        <v>486</v>
      </c>
      <c r="D1147" s="45" t="s">
        <v>326</v>
      </c>
      <c r="E1147" s="45">
        <f>12968.35+127.87</f>
        <v>13096.220000000001</v>
      </c>
      <c r="F1147" s="45" t="s">
        <v>405</v>
      </c>
      <c r="G1147" s="58"/>
      <c r="H1147" s="91"/>
      <c r="I1147" s="21"/>
      <c r="J1147" s="21"/>
      <c r="P1147" s="47"/>
    </row>
    <row r="1148" spans="1:19">
      <c r="A1148" s="54"/>
      <c r="B1148" s="45" t="s">
        <v>277</v>
      </c>
      <c r="C1148" s="103" t="s">
        <v>304</v>
      </c>
      <c r="D1148" s="45" t="s">
        <v>326</v>
      </c>
      <c r="E1148" s="45">
        <v>2389.96</v>
      </c>
      <c r="F1148" s="45" t="s">
        <v>320</v>
      </c>
      <c r="G1148" s="58"/>
      <c r="H1148" s="91"/>
      <c r="I1148" s="21"/>
      <c r="J1148" s="21"/>
      <c r="P1148" s="47"/>
    </row>
    <row r="1149" spans="1:19">
      <c r="A1149" s="54"/>
      <c r="B1149" s="45"/>
      <c r="C1149" s="103" t="s">
        <v>284</v>
      </c>
      <c r="D1149" s="45" t="s">
        <v>326</v>
      </c>
      <c r="E1149" s="45">
        <v>16271.18</v>
      </c>
      <c r="F1149" s="45" t="s">
        <v>518</v>
      </c>
      <c r="G1149" s="58"/>
      <c r="H1149" s="91"/>
      <c r="I1149" s="21"/>
      <c r="J1149" s="21"/>
      <c r="P1149" s="47"/>
    </row>
    <row r="1150" spans="1:19">
      <c r="A1150" s="54"/>
      <c r="B1150" s="45"/>
      <c r="C1150" s="103" t="s">
        <v>281</v>
      </c>
      <c r="D1150" s="45" t="s">
        <v>326</v>
      </c>
      <c r="E1150" s="45">
        <v>3676.5</v>
      </c>
      <c r="F1150" s="45" t="s">
        <v>319</v>
      </c>
      <c r="G1150" s="58"/>
      <c r="H1150" s="91"/>
      <c r="I1150" s="21"/>
      <c r="J1150" s="21"/>
      <c r="P1150" s="47"/>
    </row>
    <row r="1151" spans="1:19">
      <c r="A1151" s="54"/>
      <c r="B1151" s="79" t="s">
        <v>196</v>
      </c>
      <c r="C1151" s="54"/>
      <c r="D1151" s="56"/>
      <c r="E1151" s="143">
        <f>SUM(E1146:E1150)</f>
        <v>38798.68</v>
      </c>
      <c r="F1151" s="56"/>
      <c r="G1151" s="54"/>
      <c r="H1151" s="91"/>
      <c r="I1151" s="21"/>
      <c r="J1151" s="21"/>
      <c r="P1151" s="47"/>
    </row>
    <row r="1152" spans="1:19" ht="14.25">
      <c r="A1152" s="54">
        <v>234</v>
      </c>
      <c r="B1152" s="90" t="s">
        <v>103</v>
      </c>
      <c r="C1152" s="54"/>
      <c r="D1152" s="56"/>
      <c r="E1152" s="78"/>
      <c r="F1152" s="56"/>
      <c r="G1152" s="54"/>
      <c r="H1152" s="91"/>
      <c r="I1152" s="21"/>
      <c r="J1152" s="21"/>
      <c r="P1152"/>
    </row>
    <row r="1153" spans="1:17">
      <c r="A1153" s="54"/>
      <c r="B1153" s="55" t="s">
        <v>195</v>
      </c>
      <c r="C1153" s="54"/>
      <c r="D1153" s="56"/>
      <c r="E1153" s="78"/>
      <c r="F1153" s="56"/>
      <c r="G1153" s="54"/>
      <c r="H1153" s="91"/>
      <c r="I1153" s="21"/>
      <c r="J1153" s="21"/>
      <c r="P1153"/>
    </row>
    <row r="1154" spans="1:17">
      <c r="A1154" s="54"/>
      <c r="B1154" s="55"/>
      <c r="C1154" s="103"/>
      <c r="D1154" s="45"/>
      <c r="E1154" s="45"/>
      <c r="F1154" s="45"/>
      <c r="G1154" s="58"/>
      <c r="H1154" s="91"/>
      <c r="I1154" s="21"/>
      <c r="J1154" s="21"/>
      <c r="P1154"/>
    </row>
    <row r="1155" spans="1:17">
      <c r="A1155" s="54"/>
      <c r="B1155" s="79" t="s">
        <v>196</v>
      </c>
      <c r="C1155" s="54"/>
      <c r="D1155" s="56"/>
      <c r="E1155" s="143">
        <f>SUM(E1154:E1154)</f>
        <v>0</v>
      </c>
      <c r="F1155" s="56"/>
      <c r="G1155" s="54"/>
      <c r="H1155" s="91"/>
      <c r="I1155" s="21"/>
      <c r="J1155" s="21"/>
      <c r="P1155"/>
    </row>
    <row r="1156" spans="1:17" ht="14.25">
      <c r="A1156" s="54">
        <v>235</v>
      </c>
      <c r="B1156" s="90" t="s">
        <v>104</v>
      </c>
      <c r="C1156" s="54"/>
      <c r="D1156" s="56"/>
      <c r="E1156" s="56"/>
      <c r="F1156" s="56"/>
      <c r="G1156" s="54"/>
      <c r="H1156" s="97" t="s">
        <v>264</v>
      </c>
      <c r="I1156" s="21"/>
      <c r="J1156" s="21"/>
      <c r="P1156"/>
    </row>
    <row r="1157" spans="1:17">
      <c r="A1157" s="54"/>
      <c r="B1157" s="55" t="s">
        <v>195</v>
      </c>
      <c r="C1157" s="54"/>
      <c r="D1157" s="56"/>
      <c r="E1157" s="56"/>
      <c r="F1157" s="56"/>
      <c r="G1157" s="54"/>
      <c r="H1157" s="91"/>
      <c r="I1157" s="21"/>
      <c r="J1157" s="21"/>
      <c r="P1157"/>
    </row>
    <row r="1158" spans="1:17">
      <c r="A1158" s="54"/>
      <c r="B1158" s="55"/>
      <c r="C1158" s="103"/>
      <c r="D1158" s="45"/>
      <c r="E1158" s="115"/>
      <c r="F1158" s="45"/>
      <c r="G1158" s="103"/>
      <c r="H1158" s="91"/>
      <c r="I1158" s="21"/>
      <c r="J1158" s="21"/>
      <c r="P1158"/>
    </row>
    <row r="1159" spans="1:17">
      <c r="A1159" s="54"/>
      <c r="B1159" s="79" t="s">
        <v>196</v>
      </c>
      <c r="C1159" s="54"/>
      <c r="D1159" s="56"/>
      <c r="E1159" s="86">
        <f>SUM(E1158:E1158)</f>
        <v>0</v>
      </c>
      <c r="F1159" s="56"/>
      <c r="G1159" s="54"/>
      <c r="H1159" s="91"/>
      <c r="I1159" s="21"/>
      <c r="J1159" s="21"/>
      <c r="P1159"/>
    </row>
    <row r="1160" spans="1:17" ht="14.25">
      <c r="A1160" s="54">
        <v>236</v>
      </c>
      <c r="B1160" s="90" t="s">
        <v>105</v>
      </c>
      <c r="C1160" s="54"/>
      <c r="D1160" s="56"/>
      <c r="E1160" s="56"/>
      <c r="F1160" s="56"/>
      <c r="G1160" s="54"/>
      <c r="H1160" s="97" t="s">
        <v>264</v>
      </c>
      <c r="I1160" s="21"/>
      <c r="J1160" s="21"/>
      <c r="P1160"/>
    </row>
    <row r="1161" spans="1:17">
      <c r="A1161" s="54"/>
      <c r="B1161" s="55" t="s">
        <v>195</v>
      </c>
      <c r="C1161" s="54"/>
      <c r="D1161" s="56"/>
      <c r="E1161" s="56"/>
      <c r="F1161" s="56"/>
      <c r="G1161" s="54"/>
      <c r="H1161" s="91"/>
      <c r="I1161" s="21"/>
      <c r="J1161" s="21"/>
      <c r="P1161"/>
    </row>
    <row r="1162" spans="1:17">
      <c r="A1162" s="54"/>
      <c r="B1162" s="55" t="s">
        <v>329</v>
      </c>
      <c r="C1162" s="103" t="s">
        <v>394</v>
      </c>
      <c r="D1162" s="45" t="s">
        <v>326</v>
      </c>
      <c r="E1162" s="45">
        <f>137.11+5855.65+2404.25</f>
        <v>8397.0099999999984</v>
      </c>
      <c r="F1162" s="45" t="s">
        <v>368</v>
      </c>
      <c r="G1162" s="58"/>
      <c r="H1162" s="91"/>
      <c r="I1162" s="25"/>
      <c r="J1162" s="21"/>
      <c r="P1162"/>
    </row>
    <row r="1163" spans="1:17">
      <c r="A1163" s="54"/>
      <c r="B1163" s="55"/>
      <c r="C1163" s="103" t="s">
        <v>364</v>
      </c>
      <c r="D1163" s="45" t="s">
        <v>326</v>
      </c>
      <c r="E1163" s="45">
        <v>17500</v>
      </c>
      <c r="F1163" s="45" t="s">
        <v>378</v>
      </c>
      <c r="G1163" s="58"/>
      <c r="H1163" s="91"/>
      <c r="I1163" s="25"/>
      <c r="J1163" s="21"/>
      <c r="P1163"/>
    </row>
    <row r="1164" spans="1:17">
      <c r="A1164" s="54"/>
      <c r="B1164" s="79" t="s">
        <v>196</v>
      </c>
      <c r="C1164" s="54"/>
      <c r="D1164" s="56"/>
      <c r="E1164" s="86">
        <f>SUM(E1162:E1163)</f>
        <v>25897.01</v>
      </c>
      <c r="F1164" s="56"/>
      <c r="G1164" s="54"/>
      <c r="H1164" s="91"/>
      <c r="I1164" s="21"/>
      <c r="J1164" s="21"/>
      <c r="P1164"/>
    </row>
    <row r="1165" spans="1:17" ht="14.25">
      <c r="A1165" s="54">
        <v>237</v>
      </c>
      <c r="B1165" s="90" t="s">
        <v>106</v>
      </c>
      <c r="C1165" s="54"/>
      <c r="D1165" s="56"/>
      <c r="E1165" s="56"/>
      <c r="F1165" s="56"/>
      <c r="G1165" s="54"/>
      <c r="H1165" s="91"/>
      <c r="I1165" s="59"/>
      <c r="J1165" s="59"/>
      <c r="K1165" s="47"/>
      <c r="L1165" s="47"/>
      <c r="M1165" s="47"/>
      <c r="N1165" s="47"/>
      <c r="P1165"/>
      <c r="Q1165" s="6"/>
    </row>
    <row r="1166" spans="1:17">
      <c r="A1166" s="54"/>
      <c r="B1166" s="55" t="s">
        <v>195</v>
      </c>
      <c r="C1166" s="54"/>
      <c r="D1166" s="56"/>
      <c r="E1166" s="56"/>
      <c r="F1166" s="56"/>
      <c r="G1166" s="54"/>
      <c r="H1166" s="91"/>
      <c r="I1166" s="21"/>
      <c r="J1166" s="21"/>
      <c r="P1166"/>
      <c r="Q1166" s="6"/>
    </row>
    <row r="1167" spans="1:17">
      <c r="A1167" s="54"/>
      <c r="B1167" s="56"/>
      <c r="C1167" s="103"/>
      <c r="D1167" s="45"/>
      <c r="E1167" s="45"/>
      <c r="F1167" s="45"/>
      <c r="G1167" s="58"/>
      <c r="H1167" s="91"/>
      <c r="I1167" s="21"/>
      <c r="J1167" s="21"/>
      <c r="P1167"/>
      <c r="Q1167" s="6"/>
    </row>
    <row r="1168" spans="1:17">
      <c r="A1168" s="54"/>
      <c r="B1168" s="79" t="s">
        <v>196</v>
      </c>
      <c r="C1168" s="54"/>
      <c r="D1168" s="56"/>
      <c r="E1168" s="86">
        <f>SUM(E1167:E1167)</f>
        <v>0</v>
      </c>
      <c r="F1168" s="56"/>
      <c r="G1168" s="54"/>
      <c r="H1168" s="91"/>
      <c r="I1168" s="21"/>
      <c r="J1168" s="21"/>
      <c r="P1168"/>
      <c r="Q1168" s="16"/>
    </row>
    <row r="1169" spans="1:18" ht="14.25">
      <c r="A1169" s="54">
        <v>238</v>
      </c>
      <c r="B1169" s="90" t="s">
        <v>107</v>
      </c>
      <c r="C1169" s="54"/>
      <c r="D1169" s="56"/>
      <c r="E1169" s="56"/>
      <c r="F1169" s="56"/>
      <c r="G1169" s="54"/>
      <c r="H1169" s="97" t="s">
        <v>264</v>
      </c>
      <c r="I1169" s="21"/>
      <c r="J1169" s="21"/>
      <c r="P1169"/>
    </row>
    <row r="1170" spans="1:18">
      <c r="A1170" s="54"/>
      <c r="B1170" s="55" t="s">
        <v>195</v>
      </c>
      <c r="C1170" s="54"/>
      <c r="D1170" s="56"/>
      <c r="E1170" s="56"/>
      <c r="F1170" s="56"/>
      <c r="G1170" s="54"/>
      <c r="H1170" s="91"/>
      <c r="I1170" s="21"/>
      <c r="J1170" s="21"/>
      <c r="P1170"/>
    </row>
    <row r="1171" spans="1:18">
      <c r="A1171" s="54"/>
      <c r="B1171" s="56"/>
      <c r="C1171" s="53"/>
      <c r="D1171" s="56"/>
      <c r="E1171" s="56"/>
      <c r="F1171" s="56"/>
      <c r="G1171" s="119"/>
      <c r="H1171" s="91"/>
      <c r="I1171" s="21"/>
      <c r="J1171" s="21"/>
      <c r="P1171"/>
    </row>
    <row r="1172" spans="1:18">
      <c r="A1172" s="54"/>
      <c r="B1172" s="79" t="s">
        <v>196</v>
      </c>
      <c r="C1172" s="54"/>
      <c r="D1172" s="56"/>
      <c r="E1172" s="86">
        <f>SUM(E1171:E1171)</f>
        <v>0</v>
      </c>
      <c r="F1172" s="56"/>
      <c r="G1172" s="54"/>
      <c r="H1172" s="91"/>
      <c r="I1172" s="21"/>
      <c r="J1172" s="21"/>
      <c r="P1172"/>
    </row>
    <row r="1173" spans="1:18" ht="14.25">
      <c r="A1173" s="54">
        <v>239</v>
      </c>
      <c r="B1173" s="90" t="s">
        <v>108</v>
      </c>
      <c r="C1173" s="54"/>
      <c r="D1173" s="56"/>
      <c r="E1173" s="56"/>
      <c r="F1173" s="56"/>
      <c r="G1173" s="54"/>
      <c r="H1173" s="97" t="s">
        <v>264</v>
      </c>
      <c r="I1173" s="21"/>
      <c r="J1173" s="21"/>
      <c r="P1173"/>
      <c r="Q1173" s="21"/>
      <c r="R1173" s="21"/>
    </row>
    <row r="1174" spans="1:18">
      <c r="A1174" s="54"/>
      <c r="B1174" s="55" t="s">
        <v>195</v>
      </c>
      <c r="C1174" s="54"/>
      <c r="D1174" s="56"/>
      <c r="E1174" s="56"/>
      <c r="F1174" s="56"/>
      <c r="G1174" s="54"/>
      <c r="H1174" s="91"/>
      <c r="I1174" s="21"/>
      <c r="J1174" s="21"/>
      <c r="P1174"/>
    </row>
    <row r="1175" spans="1:18">
      <c r="A1175" s="54"/>
      <c r="B1175" s="56" t="s">
        <v>275</v>
      </c>
      <c r="C1175" s="103" t="s">
        <v>482</v>
      </c>
      <c r="D1175" s="45" t="s">
        <v>326</v>
      </c>
      <c r="E1175" s="45">
        <v>1513.68</v>
      </c>
      <c r="F1175" s="45" t="s">
        <v>320</v>
      </c>
      <c r="G1175" s="58"/>
      <c r="H1175" s="91"/>
      <c r="I1175" s="21"/>
      <c r="J1175" s="21"/>
      <c r="P1175"/>
    </row>
    <row r="1176" spans="1:18">
      <c r="A1176" s="54"/>
      <c r="B1176" s="79" t="s">
        <v>196</v>
      </c>
      <c r="C1176" s="54"/>
      <c r="D1176" s="56"/>
      <c r="E1176" s="86">
        <f>SUM(E1175:E1175)</f>
        <v>1513.68</v>
      </c>
      <c r="F1176" s="56"/>
      <c r="G1176" s="54"/>
      <c r="H1176" s="91"/>
      <c r="I1176" s="21"/>
      <c r="J1176" s="21"/>
      <c r="P1176"/>
    </row>
    <row r="1177" spans="1:18" ht="14.25">
      <c r="A1177" s="54">
        <v>240</v>
      </c>
      <c r="B1177" s="90" t="s">
        <v>109</v>
      </c>
      <c r="C1177" s="54"/>
      <c r="D1177" s="56"/>
      <c r="E1177" s="78"/>
      <c r="F1177" s="56"/>
      <c r="G1177" s="54"/>
      <c r="H1177" s="97" t="s">
        <v>264</v>
      </c>
      <c r="I1177" s="21"/>
      <c r="J1177" s="21"/>
      <c r="P1177" s="47"/>
    </row>
    <row r="1178" spans="1:18">
      <c r="A1178" s="54"/>
      <c r="B1178" s="55" t="s">
        <v>195</v>
      </c>
      <c r="C1178" s="54"/>
      <c r="D1178" s="56"/>
      <c r="E1178" s="78"/>
      <c r="F1178" s="56"/>
      <c r="G1178" s="54"/>
      <c r="H1178" s="91"/>
      <c r="I1178" s="21"/>
      <c r="J1178" s="21"/>
      <c r="P1178" s="47"/>
    </row>
    <row r="1179" spans="1:18">
      <c r="A1179" s="54"/>
      <c r="B1179" s="56"/>
      <c r="C1179" s="83"/>
      <c r="D1179" s="45"/>
      <c r="E1179" s="45"/>
      <c r="F1179" s="45"/>
      <c r="G1179" s="58"/>
      <c r="H1179" s="91"/>
      <c r="I1179" s="21"/>
      <c r="J1179" s="21"/>
      <c r="P1179" s="47"/>
    </row>
    <row r="1180" spans="1:18">
      <c r="A1180" s="54"/>
      <c r="B1180" s="79" t="s">
        <v>196</v>
      </c>
      <c r="C1180" s="54"/>
      <c r="D1180" s="56"/>
      <c r="E1180" s="143">
        <f>SUM(E1179:E1179)</f>
        <v>0</v>
      </c>
      <c r="F1180" s="56"/>
      <c r="G1180" s="54"/>
      <c r="H1180" s="91"/>
      <c r="I1180" s="21"/>
      <c r="J1180" s="21"/>
      <c r="P1180" s="47"/>
    </row>
    <row r="1181" spans="1:18" ht="14.25">
      <c r="A1181" s="54">
        <v>241</v>
      </c>
      <c r="B1181" s="90" t="s">
        <v>110</v>
      </c>
      <c r="C1181" s="54"/>
      <c r="D1181" s="56"/>
      <c r="E1181" s="56"/>
      <c r="F1181" s="56"/>
      <c r="G1181" s="54"/>
      <c r="H1181" s="91"/>
      <c r="I1181" s="21"/>
      <c r="J1181" s="21"/>
      <c r="P1181" s="47"/>
    </row>
    <row r="1182" spans="1:18">
      <c r="A1182" s="54"/>
      <c r="B1182" s="55" t="s">
        <v>195</v>
      </c>
      <c r="C1182" s="54"/>
      <c r="D1182" s="56"/>
      <c r="E1182" s="56"/>
      <c r="F1182" s="56"/>
      <c r="G1182" s="54"/>
      <c r="H1182" s="91"/>
      <c r="I1182" s="21"/>
      <c r="J1182" s="21"/>
      <c r="P1182" s="47"/>
    </row>
    <row r="1183" spans="1:18">
      <c r="A1183" s="54"/>
      <c r="B1183" s="56"/>
      <c r="C1183" s="53"/>
      <c r="D1183" s="56"/>
      <c r="E1183" s="56"/>
      <c r="F1183" s="56"/>
      <c r="G1183" s="119"/>
      <c r="H1183" s="91"/>
      <c r="I1183" s="21"/>
      <c r="J1183" s="21"/>
      <c r="P1183" s="47"/>
    </row>
    <row r="1184" spans="1:18">
      <c r="A1184" s="54"/>
      <c r="B1184" s="79" t="s">
        <v>196</v>
      </c>
      <c r="C1184" s="54"/>
      <c r="D1184" s="56"/>
      <c r="E1184" s="86">
        <f>SUM(E1183:E1183)</f>
        <v>0</v>
      </c>
      <c r="F1184" s="56"/>
      <c r="G1184" s="54"/>
      <c r="H1184" s="91"/>
      <c r="I1184" s="21"/>
      <c r="J1184" s="21"/>
      <c r="P1184" s="47"/>
    </row>
    <row r="1185" spans="1:16" ht="14.25">
      <c r="A1185" s="54">
        <v>242</v>
      </c>
      <c r="B1185" s="90" t="s">
        <v>111</v>
      </c>
      <c r="C1185" s="54"/>
      <c r="D1185" s="56"/>
      <c r="E1185" s="78"/>
      <c r="F1185" s="56"/>
      <c r="G1185" s="54"/>
      <c r="H1185" s="91"/>
      <c r="I1185" s="21"/>
      <c r="J1185" s="21"/>
      <c r="P1185" s="47"/>
    </row>
    <row r="1186" spans="1:16">
      <c r="A1186" s="54"/>
      <c r="B1186" s="55" t="s">
        <v>195</v>
      </c>
      <c r="C1186" s="54"/>
      <c r="D1186" s="56"/>
      <c r="E1186" s="78"/>
      <c r="F1186" s="56"/>
      <c r="G1186" s="54"/>
      <c r="H1186" s="60"/>
      <c r="I1186" s="21"/>
      <c r="J1186" s="21"/>
      <c r="P1186" s="47"/>
    </row>
    <row r="1187" spans="1:16">
      <c r="A1187" s="54"/>
      <c r="B1187" s="56" t="s">
        <v>447</v>
      </c>
      <c r="C1187" s="103" t="s">
        <v>448</v>
      </c>
      <c r="D1187" s="56" t="s">
        <v>326</v>
      </c>
      <c r="E1187" s="45">
        <v>2456.21</v>
      </c>
      <c r="F1187" s="45" t="s">
        <v>321</v>
      </c>
      <c r="G1187" s="58"/>
      <c r="H1187" s="91"/>
      <c r="I1187" s="21"/>
      <c r="J1187" s="21"/>
      <c r="P1187"/>
    </row>
    <row r="1188" spans="1:16">
      <c r="A1188" s="54"/>
      <c r="B1188" s="79" t="s">
        <v>196</v>
      </c>
      <c r="C1188" s="54"/>
      <c r="D1188" s="56"/>
      <c r="E1188" s="143">
        <f>SUM(E1187:E1187)</f>
        <v>2456.21</v>
      </c>
      <c r="F1188" s="56"/>
      <c r="G1188" s="54"/>
      <c r="H1188" s="91"/>
      <c r="I1188" s="21"/>
      <c r="J1188" s="21"/>
      <c r="P1188"/>
    </row>
    <row r="1189" spans="1:16" ht="14.25">
      <c r="A1189" s="54">
        <v>243</v>
      </c>
      <c r="B1189" s="90" t="s">
        <v>112</v>
      </c>
      <c r="C1189" s="54"/>
      <c r="D1189" s="56"/>
      <c r="E1189" s="78"/>
      <c r="F1189" s="56"/>
      <c r="G1189" s="54"/>
      <c r="H1189" s="91"/>
      <c r="I1189" s="21"/>
      <c r="J1189" s="21"/>
      <c r="P1189" s="47"/>
    </row>
    <row r="1190" spans="1:16">
      <c r="A1190" s="54"/>
      <c r="B1190" s="55" t="s">
        <v>195</v>
      </c>
      <c r="C1190" s="54"/>
      <c r="D1190" s="56"/>
      <c r="E1190" s="78"/>
      <c r="F1190" s="56"/>
      <c r="G1190" s="54"/>
      <c r="H1190" s="91"/>
      <c r="I1190" s="21"/>
      <c r="J1190" s="21"/>
      <c r="P1190" s="47"/>
    </row>
    <row r="1191" spans="1:16">
      <c r="A1191" s="54"/>
      <c r="B1191" s="56"/>
      <c r="C1191" s="103"/>
      <c r="D1191" s="45"/>
      <c r="E1191" s="101"/>
      <c r="F1191" s="45"/>
      <c r="G1191" s="119"/>
      <c r="H1191" s="91"/>
      <c r="I1191" s="21"/>
      <c r="J1191" s="21"/>
      <c r="P1191" s="47"/>
    </row>
    <row r="1192" spans="1:16">
      <c r="A1192" s="54"/>
      <c r="B1192" s="79" t="s">
        <v>196</v>
      </c>
      <c r="C1192" s="54"/>
      <c r="D1192" s="56"/>
      <c r="E1192" s="143">
        <f>SUM(E1191:E1191)</f>
        <v>0</v>
      </c>
      <c r="F1192" s="56"/>
      <c r="G1192" s="54"/>
      <c r="H1192" s="91"/>
      <c r="I1192" s="21"/>
      <c r="J1192" s="21"/>
      <c r="P1192" s="47"/>
    </row>
    <row r="1193" spans="1:16" ht="14.25">
      <c r="A1193" s="54">
        <v>244</v>
      </c>
      <c r="B1193" s="90" t="s">
        <v>113</v>
      </c>
      <c r="C1193" s="54"/>
      <c r="D1193" s="56"/>
      <c r="E1193" s="78"/>
      <c r="F1193" s="56"/>
      <c r="G1193" s="54"/>
      <c r="H1193" s="97" t="s">
        <v>264</v>
      </c>
      <c r="I1193" s="21"/>
      <c r="J1193" s="21"/>
      <c r="P1193"/>
    </row>
    <row r="1194" spans="1:16">
      <c r="A1194" s="54"/>
      <c r="B1194" s="55" t="s">
        <v>195</v>
      </c>
      <c r="C1194" s="54"/>
      <c r="D1194" s="56"/>
      <c r="E1194" s="78"/>
      <c r="F1194" s="56"/>
      <c r="G1194" s="54"/>
      <c r="H1194" s="91"/>
      <c r="I1194" s="21"/>
      <c r="J1194" s="21"/>
      <c r="P1194"/>
    </row>
    <row r="1195" spans="1:16">
      <c r="A1195" s="54"/>
      <c r="B1195" s="54"/>
      <c r="C1195" s="54"/>
      <c r="D1195" s="56"/>
      <c r="E1195" s="78"/>
      <c r="F1195" s="56"/>
      <c r="G1195" s="54"/>
      <c r="H1195" s="91"/>
      <c r="I1195" s="21"/>
      <c r="J1195" s="21"/>
      <c r="P1195"/>
    </row>
    <row r="1196" spans="1:16">
      <c r="A1196" s="54"/>
      <c r="B1196" s="79" t="s">
        <v>196</v>
      </c>
      <c r="C1196" s="54"/>
      <c r="D1196" s="56"/>
      <c r="E1196" s="143">
        <v>0</v>
      </c>
      <c r="F1196" s="56"/>
      <c r="G1196" s="54"/>
      <c r="H1196" s="91"/>
      <c r="I1196" s="21"/>
      <c r="J1196" s="21"/>
      <c r="P1196"/>
    </row>
    <row r="1197" spans="1:16" ht="14.25">
      <c r="A1197" s="54">
        <v>245</v>
      </c>
      <c r="B1197" s="90" t="s">
        <v>114</v>
      </c>
      <c r="C1197" s="54"/>
      <c r="D1197" s="56"/>
      <c r="E1197" s="56"/>
      <c r="F1197" s="56"/>
      <c r="G1197" s="54"/>
      <c r="H1197" s="91"/>
      <c r="I1197" s="21"/>
      <c r="J1197" s="21"/>
      <c r="P1197"/>
    </row>
    <row r="1198" spans="1:16">
      <c r="A1198" s="54"/>
      <c r="B1198" s="55" t="s">
        <v>195</v>
      </c>
      <c r="C1198" s="54"/>
      <c r="D1198" s="56"/>
      <c r="E1198" s="56"/>
      <c r="F1198" s="56"/>
      <c r="G1198" s="54"/>
      <c r="H1198" s="91"/>
      <c r="I1198" s="21"/>
      <c r="J1198" s="21"/>
      <c r="P1198"/>
    </row>
    <row r="1199" spans="1:16">
      <c r="A1199" s="54"/>
      <c r="B1199" s="53"/>
      <c r="C1199" s="53"/>
      <c r="D1199" s="56"/>
      <c r="E1199" s="56"/>
      <c r="F1199" s="56"/>
      <c r="G1199" s="58"/>
      <c r="H1199" s="91"/>
      <c r="I1199" s="21"/>
      <c r="J1199" s="21"/>
      <c r="P1199"/>
    </row>
    <row r="1200" spans="1:16">
      <c r="A1200" s="54"/>
      <c r="B1200" s="79" t="s">
        <v>196</v>
      </c>
      <c r="C1200" s="54"/>
      <c r="D1200" s="56"/>
      <c r="E1200" s="86">
        <f>SUM(E1199:E1199)</f>
        <v>0</v>
      </c>
      <c r="F1200" s="56"/>
      <c r="G1200" s="54"/>
      <c r="H1200" s="91"/>
      <c r="I1200" s="21"/>
      <c r="J1200" s="21"/>
      <c r="P1200"/>
    </row>
    <row r="1201" spans="1:18" ht="14.25">
      <c r="A1201" s="54">
        <v>246</v>
      </c>
      <c r="B1201" s="90" t="s">
        <v>115</v>
      </c>
      <c r="C1201" s="54"/>
      <c r="D1201" s="56"/>
      <c r="E1201" s="56"/>
      <c r="F1201" s="56"/>
      <c r="G1201" s="54"/>
      <c r="H1201" s="91"/>
      <c r="I1201" s="21"/>
      <c r="J1201" s="21"/>
      <c r="P1201" s="47"/>
    </row>
    <row r="1202" spans="1:18">
      <c r="A1202" s="54"/>
      <c r="B1202" s="55" t="s">
        <v>195</v>
      </c>
      <c r="C1202" s="54"/>
      <c r="D1202" s="56"/>
      <c r="E1202" s="56"/>
      <c r="F1202" s="56"/>
      <c r="G1202" s="54"/>
      <c r="H1202" s="91"/>
      <c r="I1202" s="21"/>
      <c r="J1202" s="21"/>
      <c r="P1202" s="47"/>
    </row>
    <row r="1203" spans="1:18">
      <c r="A1203" s="54"/>
      <c r="B1203" s="54"/>
      <c r="C1203" s="103"/>
      <c r="D1203" s="56"/>
      <c r="E1203" s="56"/>
      <c r="F1203" s="56"/>
      <c r="G1203" s="104"/>
      <c r="H1203" s="91"/>
      <c r="I1203" s="21"/>
      <c r="J1203" s="21"/>
      <c r="K1203" s="13"/>
      <c r="L1203" s="13"/>
      <c r="M1203" s="6"/>
      <c r="N1203" s="6"/>
      <c r="O1203" s="6"/>
      <c r="P1203" s="47"/>
    </row>
    <row r="1204" spans="1:18">
      <c r="A1204" s="54"/>
      <c r="B1204" s="79" t="s">
        <v>196</v>
      </c>
      <c r="C1204" s="54"/>
      <c r="D1204" s="56"/>
      <c r="E1204" s="86">
        <f>SUM(E1203:E1203)</f>
        <v>0</v>
      </c>
      <c r="F1204" s="56"/>
      <c r="G1204" s="54"/>
      <c r="H1204" s="91"/>
      <c r="I1204" s="21"/>
      <c r="J1204" s="21"/>
      <c r="K1204" s="6"/>
      <c r="L1204" s="6"/>
      <c r="P1204" s="47"/>
    </row>
    <row r="1205" spans="1:18" ht="14.25">
      <c r="A1205" s="54">
        <v>247</v>
      </c>
      <c r="B1205" s="90" t="s">
        <v>116</v>
      </c>
      <c r="C1205" s="54"/>
      <c r="D1205" s="56"/>
      <c r="E1205" s="78"/>
      <c r="F1205" s="56"/>
      <c r="G1205" s="54"/>
      <c r="H1205" s="91"/>
      <c r="I1205" s="21"/>
      <c r="J1205" s="21"/>
      <c r="P1205" s="47"/>
    </row>
    <row r="1206" spans="1:18">
      <c r="A1206" s="54"/>
      <c r="B1206" s="55" t="s">
        <v>195</v>
      </c>
      <c r="C1206" s="54"/>
      <c r="D1206" s="56"/>
      <c r="E1206" s="78"/>
      <c r="F1206" s="56"/>
      <c r="G1206" s="54"/>
      <c r="H1206" s="91"/>
      <c r="I1206" s="21"/>
      <c r="J1206" s="21"/>
      <c r="P1206" s="47"/>
    </row>
    <row r="1207" spans="1:18">
      <c r="A1207" s="54"/>
      <c r="B1207" s="56"/>
      <c r="C1207" s="103"/>
      <c r="D1207" s="45"/>
      <c r="E1207" s="56"/>
      <c r="F1207" s="56"/>
      <c r="G1207" s="119"/>
      <c r="H1207" s="91"/>
      <c r="I1207" s="21"/>
      <c r="J1207" s="21"/>
      <c r="P1207" s="47"/>
    </row>
    <row r="1208" spans="1:18">
      <c r="A1208" s="54"/>
      <c r="B1208" s="79" t="s">
        <v>196</v>
      </c>
      <c r="C1208" s="54"/>
      <c r="D1208" s="56"/>
      <c r="E1208" s="143">
        <f>SUM(E1207:E1207)</f>
        <v>0</v>
      </c>
      <c r="F1208" s="56"/>
      <c r="G1208" s="54"/>
      <c r="H1208" s="91"/>
      <c r="I1208" s="21"/>
      <c r="J1208" s="21"/>
      <c r="P1208" s="47"/>
    </row>
    <row r="1209" spans="1:18" ht="14.25">
      <c r="A1209" s="54">
        <v>248</v>
      </c>
      <c r="B1209" s="90" t="s">
        <v>117</v>
      </c>
      <c r="C1209" s="54"/>
      <c r="D1209" s="56"/>
      <c r="E1209" s="56"/>
      <c r="F1209" s="56"/>
      <c r="G1209" s="54"/>
      <c r="H1209" s="97" t="s">
        <v>264</v>
      </c>
      <c r="I1209" s="21"/>
      <c r="J1209" s="21"/>
      <c r="N1209" s="15"/>
      <c r="P1209" s="47"/>
    </row>
    <row r="1210" spans="1:18">
      <c r="A1210" s="54"/>
      <c r="B1210" s="55" t="s">
        <v>195</v>
      </c>
      <c r="C1210" s="54"/>
      <c r="D1210" s="56"/>
      <c r="E1210" s="56"/>
      <c r="F1210" s="56"/>
      <c r="G1210" s="54"/>
      <c r="H1210" s="91"/>
      <c r="I1210" s="21"/>
      <c r="J1210" s="21"/>
      <c r="N1210" s="15"/>
      <c r="P1210" s="47"/>
    </row>
    <row r="1211" spans="1:18">
      <c r="A1211" s="54"/>
      <c r="B1211" s="56"/>
      <c r="C1211" s="53"/>
      <c r="D1211" s="56"/>
      <c r="E1211" s="57"/>
      <c r="F1211" s="54"/>
      <c r="G1211" s="58"/>
      <c r="H1211" s="91"/>
      <c r="I1211" s="21"/>
      <c r="J1211" s="21"/>
      <c r="P1211" s="47"/>
    </row>
    <row r="1212" spans="1:18">
      <c r="A1212" s="54"/>
      <c r="B1212" s="79" t="s">
        <v>196</v>
      </c>
      <c r="C1212" s="54"/>
      <c r="D1212" s="56"/>
      <c r="E1212" s="86">
        <f>SUM(E1211:E1211)</f>
        <v>0</v>
      </c>
      <c r="F1212" s="56"/>
      <c r="G1212" s="54"/>
      <c r="H1212" s="91"/>
      <c r="I1212" s="21"/>
      <c r="J1212" s="21"/>
      <c r="P1212" s="47"/>
    </row>
    <row r="1213" spans="1:18" ht="14.25">
      <c r="A1213" s="54">
        <v>249</v>
      </c>
      <c r="B1213" s="90" t="s">
        <v>118</v>
      </c>
      <c r="C1213" s="54"/>
      <c r="D1213" s="56"/>
      <c r="E1213" s="56"/>
      <c r="F1213" s="56"/>
      <c r="G1213" s="54"/>
      <c r="H1213" s="91"/>
      <c r="I1213" s="21"/>
      <c r="J1213" s="21"/>
      <c r="M1213" t="s">
        <v>73</v>
      </c>
      <c r="N1213" s="15">
        <f>E1012+E1016+E1020+E1024+E1028+E1032+E1036+E1040+E1044+E1049+E1053+E1057+E1061+E1065+E1069+E1073+E1077+E1081+E1087+E1092+E1098+E1103+E1107+E1111+E1115+E1119+E1123+E1127+E1131+E1135+E1139+E1143+E1151+E1155+E1159+E1164+E1168+E1172+E1176+E1180+E1184+E1188+E1192+E1196+E1200+E1204+E1208+E1212+E1217</f>
        <v>288117.22000000003</v>
      </c>
      <c r="P1213" s="82"/>
      <c r="R1213">
        <v>249</v>
      </c>
    </row>
    <row r="1214" spans="1:18">
      <c r="A1214" s="54"/>
      <c r="B1214" s="55" t="s">
        <v>195</v>
      </c>
      <c r="C1214" s="54"/>
      <c r="D1214" s="56"/>
      <c r="E1214" s="56"/>
      <c r="F1214" s="56"/>
      <c r="G1214" s="54"/>
      <c r="H1214" s="91"/>
      <c r="I1214" s="21"/>
      <c r="J1214" s="21"/>
      <c r="N1214" s="15"/>
      <c r="P1214" s="47"/>
    </row>
    <row r="1215" spans="1:18">
      <c r="A1215" s="54"/>
      <c r="B1215" s="56" t="s">
        <v>272</v>
      </c>
      <c r="C1215" s="103" t="s">
        <v>522</v>
      </c>
      <c r="D1215" s="45" t="s">
        <v>326</v>
      </c>
      <c r="E1215" s="56">
        <f>2590.65+1164.29</f>
        <v>3754.94</v>
      </c>
      <c r="F1215" s="56" t="s">
        <v>523</v>
      </c>
      <c r="G1215" s="58"/>
      <c r="H1215" s="91"/>
      <c r="I1215" s="21"/>
      <c r="J1215" s="21"/>
      <c r="N1215" s="15"/>
      <c r="P1215" s="47"/>
    </row>
    <row r="1216" spans="1:18">
      <c r="A1216" s="54"/>
      <c r="B1216" s="56" t="s">
        <v>298</v>
      </c>
      <c r="C1216" s="103" t="s">
        <v>524</v>
      </c>
      <c r="D1216" s="45" t="s">
        <v>326</v>
      </c>
      <c r="E1216" s="56">
        <v>43738.62</v>
      </c>
      <c r="F1216" s="56" t="s">
        <v>525</v>
      </c>
      <c r="G1216" s="58"/>
      <c r="H1216" s="91"/>
      <c r="I1216" s="21"/>
      <c r="J1216" s="21"/>
      <c r="N1216" s="15"/>
      <c r="P1216" s="47"/>
    </row>
    <row r="1217" spans="1:16">
      <c r="A1217" s="54"/>
      <c r="B1217" s="79" t="s">
        <v>196</v>
      </c>
      <c r="C1217" s="54"/>
      <c r="D1217" s="56"/>
      <c r="E1217" s="86">
        <f>SUM(E1215:E1216)</f>
        <v>47493.560000000005</v>
      </c>
      <c r="F1217" s="56"/>
      <c r="G1217" s="54"/>
      <c r="H1217" s="91"/>
      <c r="I1217" s="21"/>
      <c r="J1217" s="21"/>
      <c r="M1217" t="s">
        <v>73</v>
      </c>
      <c r="N1217" s="15">
        <f>N495+N1005+N1213</f>
        <v>3720505.2600000012</v>
      </c>
      <c r="P1217" s="47"/>
    </row>
    <row r="1218" spans="1:16">
      <c r="A1218" s="25"/>
      <c r="B1218" s="21"/>
      <c r="C1218" s="21"/>
      <c r="D1218" s="21"/>
      <c r="E1218" s="21"/>
      <c r="F1218" s="41"/>
      <c r="G1218" s="21"/>
      <c r="H1218" s="21"/>
      <c r="I1218" s="21"/>
      <c r="J1218" s="21"/>
      <c r="M1218" t="s">
        <v>185</v>
      </c>
      <c r="N1218" s="15">
        <f>SUM(N1217:N1217)</f>
        <v>3720505.2600000012</v>
      </c>
      <c r="P1218" s="47"/>
    </row>
    <row r="1219" spans="1:16" ht="15.75">
      <c r="A1219" s="25"/>
      <c r="B1219" s="42"/>
      <c r="C1219" s="43"/>
      <c r="D1219" s="43"/>
      <c r="E1219" s="43"/>
      <c r="F1219" s="23"/>
      <c r="G1219" s="21"/>
      <c r="H1219" s="21"/>
      <c r="I1219" s="21"/>
      <c r="N1219" s="15"/>
      <c r="P1219" s="82"/>
    </row>
    <row r="1220" spans="1:16">
      <c r="A1220" s="25"/>
      <c r="B1220" s="44"/>
      <c r="C1220" s="25"/>
      <c r="D1220" s="25"/>
      <c r="E1220" s="25"/>
      <c r="F1220" s="23"/>
      <c r="G1220" s="21"/>
      <c r="H1220" s="21"/>
      <c r="I1220" s="21"/>
      <c r="N1220" s="15"/>
      <c r="P1220" s="47"/>
    </row>
    <row r="1221" spans="1:16">
      <c r="A1221" s="21"/>
      <c r="B1221" s="21"/>
      <c r="C1221" s="31"/>
      <c r="D1221" s="31"/>
      <c r="E1221" s="31"/>
      <c r="F1221" s="21"/>
      <c r="G1221" s="21"/>
      <c r="H1221" s="21"/>
      <c r="I1221" s="21"/>
      <c r="P1221"/>
    </row>
    <row r="1222" spans="1:16" ht="15">
      <c r="A1222" s="6"/>
      <c r="B1222" s="32" t="s">
        <v>266</v>
      </c>
      <c r="H1222" s="21"/>
      <c r="I1222" s="21"/>
      <c r="P1222"/>
    </row>
    <row r="1223" spans="1:16" ht="15.75">
      <c r="A1223" s="6"/>
      <c r="B1223" s="19" t="s">
        <v>154</v>
      </c>
      <c r="C1223" s="27"/>
      <c r="D1223" s="27"/>
      <c r="E1223" s="27"/>
      <c r="H1223" s="60"/>
      <c r="I1223" s="62"/>
      <c r="J1223" s="40"/>
      <c r="K1223" s="23"/>
      <c r="L1223" s="23"/>
      <c r="M1223" s="23"/>
      <c r="N1223" s="26"/>
      <c r="O1223" s="64"/>
      <c r="P1223"/>
    </row>
    <row r="1224" spans="1:16" ht="15.75">
      <c r="B1224" s="19" t="s">
        <v>184</v>
      </c>
      <c r="C1224" s="27">
        <v>3720505.26</v>
      </c>
      <c r="D1224" s="27"/>
      <c r="E1224" s="27"/>
      <c r="H1224" s="21"/>
      <c r="I1224" s="21"/>
      <c r="K1224" s="17"/>
      <c r="P1224"/>
    </row>
    <row r="1225" spans="1:16">
      <c r="F1225" s="13"/>
      <c r="H1225" s="21"/>
      <c r="I1225" s="21"/>
      <c r="P1225"/>
    </row>
    <row r="1226" spans="1:16">
      <c r="B1226" s="20" t="s">
        <v>267</v>
      </c>
      <c r="C1226" s="6"/>
      <c r="D1226" s="6"/>
      <c r="E1226" s="6"/>
      <c r="H1226" s="21"/>
      <c r="I1226" s="21"/>
      <c r="P1226"/>
    </row>
    <row r="1227" spans="1:16" ht="14.25">
      <c r="B1227" s="33" t="s">
        <v>268</v>
      </c>
      <c r="H1227" s="21"/>
      <c r="I1227" s="21"/>
      <c r="P1227"/>
    </row>
    <row r="1228" spans="1:16" ht="15.75">
      <c r="B1228" s="19" t="s">
        <v>154</v>
      </c>
      <c r="C1228" s="27"/>
      <c r="D1228" s="27"/>
      <c r="E1228" s="27"/>
      <c r="H1228" s="21"/>
      <c r="I1228" s="21"/>
      <c r="P1228"/>
    </row>
    <row r="1229" spans="1:16" ht="15.75">
      <c r="B1229" s="19" t="s">
        <v>184</v>
      </c>
      <c r="C1229" s="27">
        <v>1040063.22</v>
      </c>
      <c r="D1229" s="27"/>
      <c r="E1229" s="27"/>
      <c r="F1229" s="17"/>
      <c r="H1229" s="21"/>
      <c r="I1229" s="21"/>
      <c r="P1229"/>
    </row>
    <row r="1230" spans="1:16">
      <c r="H1230" s="21"/>
      <c r="I1230" s="21"/>
      <c r="P1230"/>
    </row>
    <row r="1231" spans="1:16">
      <c r="B1231" s="20" t="s">
        <v>267</v>
      </c>
      <c r="C1231" s="6"/>
      <c r="D1231" s="6"/>
      <c r="E1231" s="6"/>
      <c r="H1231" s="21"/>
      <c r="I1231" s="21"/>
      <c r="P1231"/>
    </row>
    <row r="1232" spans="1:16" ht="14.25">
      <c r="B1232" s="33" t="s">
        <v>269</v>
      </c>
      <c r="H1232" s="21"/>
      <c r="I1232" s="21"/>
      <c r="P1232"/>
    </row>
    <row r="1233" spans="2:16" ht="15.75">
      <c r="B1233" s="19" t="s">
        <v>154</v>
      </c>
      <c r="C1233" s="27"/>
      <c r="D1233" s="27"/>
      <c r="E1233" s="27"/>
      <c r="G1233" s="17"/>
      <c r="H1233" s="21"/>
      <c r="I1233" s="21"/>
      <c r="P1233"/>
    </row>
    <row r="1234" spans="2:16" ht="15.75">
      <c r="B1234" s="19" t="s">
        <v>184</v>
      </c>
      <c r="C1234" s="27">
        <v>2680442.04</v>
      </c>
      <c r="D1234" s="27"/>
      <c r="E1234" s="27"/>
    </row>
    <row r="1236" spans="2:16" ht="14.25">
      <c r="B1236" s="33"/>
    </row>
    <row r="1237" spans="2:16" ht="15.75">
      <c r="B1237" s="42"/>
      <c r="C1237" s="96"/>
      <c r="D1237" s="96"/>
      <c r="E1237" s="96"/>
    </row>
  </sheetData>
  <sortState ref="A191:K269">
    <sortCondition sortBy="icon" ref="B231"/>
  </sortState>
  <mergeCells count="3">
    <mergeCell ref="A9:F9"/>
    <mergeCell ref="A10:F10"/>
    <mergeCell ref="A11:F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Апрель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2026-03-06T06:38:10Z</cp:lastPrinted>
  <dcterms:created xsi:type="dcterms:W3CDTF">2007-08-21T08:40:23Z</dcterms:created>
  <dcterms:modified xsi:type="dcterms:W3CDTF">2026-05-22T06:48:04Z</dcterms:modified>
</cp:coreProperties>
</file>