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8800" windowHeight="12885"/>
  </bookViews>
  <sheets>
    <sheet name="отчет июль" sheetId="63" r:id="rId1"/>
  </sheets>
  <calcPr calcId="125725"/>
</workbook>
</file>

<file path=xl/calcChain.xml><?xml version="1.0" encoding="utf-8"?>
<calcChain xmlns="http://schemas.openxmlformats.org/spreadsheetml/2006/main">
  <c r="E152" i="63"/>
  <c r="E888"/>
  <c r="E683"/>
  <c r="E1004"/>
  <c r="E512"/>
  <c r="E647"/>
  <c r="E1061"/>
  <c r="E163"/>
  <c r="E917"/>
  <c r="E750"/>
  <c r="E185"/>
  <c r="E64"/>
  <c r="E449"/>
  <c r="E15"/>
  <c r="E18"/>
  <c r="E22"/>
  <c r="E26"/>
  <c r="E30"/>
  <c r="E36"/>
  <c r="E37"/>
  <c r="E38"/>
  <c r="E42"/>
  <c r="E46"/>
  <c r="E50"/>
  <c r="E53"/>
  <c r="E55"/>
  <c r="E59"/>
  <c r="E62"/>
  <c r="E70"/>
  <c r="E74"/>
  <c r="E77"/>
  <c r="E79"/>
  <c r="E81"/>
  <c r="E85"/>
  <c r="E91"/>
  <c r="E96"/>
  <c r="E100"/>
  <c r="E104"/>
  <c r="E108"/>
  <c r="E111"/>
  <c r="E115"/>
  <c r="E121"/>
  <c r="E125"/>
  <c r="E129"/>
  <c r="E133"/>
  <c r="E137"/>
  <c r="E141"/>
  <c r="E144"/>
  <c r="E146"/>
  <c r="E153"/>
  <c r="E156"/>
  <c r="E157"/>
  <c r="E158"/>
  <c r="E160"/>
  <c r="E165"/>
  <c r="E169"/>
  <c r="E173"/>
  <c r="E177"/>
  <c r="E186"/>
  <c r="E187"/>
  <c r="E189"/>
  <c r="E193"/>
  <c r="E194"/>
  <c r="E196"/>
  <c r="E197"/>
  <c r="E201"/>
  <c r="E205"/>
  <c r="E208"/>
  <c r="E209"/>
  <c r="E210"/>
  <c r="E215"/>
  <c r="E219"/>
  <c r="E222"/>
  <c r="E224"/>
  <c r="E227"/>
  <c r="E229"/>
  <c r="E233"/>
  <c r="E237"/>
  <c r="E241"/>
  <c r="E244"/>
  <c r="E246"/>
  <c r="E251"/>
  <c r="E255"/>
  <c r="E258"/>
  <c r="E260"/>
  <c r="E263"/>
  <c r="E265"/>
  <c r="E269"/>
  <c r="E273"/>
  <c r="E277"/>
  <c r="E281"/>
  <c r="E285"/>
  <c r="E289"/>
  <c r="E293"/>
  <c r="E297"/>
  <c r="E301"/>
  <c r="E305"/>
  <c r="E309"/>
  <c r="E313"/>
  <c r="E317"/>
  <c r="E321"/>
  <c r="E325"/>
  <c r="E329"/>
  <c r="E333"/>
  <c r="E336"/>
  <c r="E338"/>
  <c r="E342"/>
  <c r="E347"/>
  <c r="E354"/>
  <c r="E358"/>
  <c r="E362"/>
  <c r="E366"/>
  <c r="E370"/>
  <c r="E374"/>
  <c r="E377"/>
  <c r="E379"/>
  <c r="E383"/>
  <c r="E387"/>
  <c r="E391"/>
  <c r="E395"/>
  <c r="E399"/>
  <c r="E403"/>
  <c r="E407"/>
  <c r="E412"/>
  <c r="E416"/>
  <c r="E420"/>
  <c r="E426"/>
  <c r="E429"/>
  <c r="E433"/>
  <c r="E437"/>
  <c r="E441"/>
  <c r="E446"/>
  <c r="E451"/>
  <c r="E456"/>
  <c r="E460"/>
  <c r="E464"/>
  <c r="E468"/>
  <c r="E471"/>
  <c r="E472"/>
  <c r="E476"/>
  <c r="E480"/>
  <c r="E492"/>
  <c r="E493"/>
  <c r="E497"/>
  <c r="E500"/>
  <c r="E501"/>
  <c r="E505"/>
  <c r="E509"/>
  <c r="E513"/>
  <c r="E514"/>
  <c r="E518"/>
  <c r="E521"/>
  <c r="E523"/>
  <c r="E527"/>
  <c r="E531"/>
  <c r="E535"/>
  <c r="E539"/>
  <c r="E543"/>
  <c r="E548"/>
  <c r="E551"/>
  <c r="E553"/>
  <c r="E557"/>
  <c r="E561"/>
  <c r="E564"/>
  <c r="E566"/>
  <c r="E570"/>
  <c r="E574"/>
  <c r="E578"/>
  <c r="E582"/>
  <c r="E587"/>
  <c r="E588"/>
  <c r="E592"/>
  <c r="E598"/>
  <c r="E601"/>
  <c r="E603"/>
  <c r="E610"/>
  <c r="E613"/>
  <c r="E614"/>
  <c r="E618"/>
  <c r="E621"/>
  <c r="E622"/>
  <c r="E623"/>
  <c r="E625"/>
  <c r="E626"/>
  <c r="E627"/>
  <c r="E632"/>
  <c r="E636"/>
  <c r="E638"/>
  <c r="E641"/>
  <c r="E644"/>
  <c r="E649"/>
  <c r="E653"/>
  <c r="E657"/>
  <c r="E661"/>
  <c r="E665"/>
  <c r="E669"/>
  <c r="E673"/>
  <c r="E677"/>
  <c r="E681"/>
  <c r="E682"/>
  <c r="E684"/>
  <c r="E685"/>
  <c r="E688"/>
  <c r="E692"/>
  <c r="E696"/>
  <c r="E704"/>
  <c r="E707"/>
  <c r="E708"/>
  <c r="E709"/>
  <c r="E713"/>
  <c r="E717"/>
  <c r="E722"/>
  <c r="E724"/>
  <c r="E733"/>
  <c r="E736"/>
  <c r="E738"/>
  <c r="E741"/>
  <c r="E743"/>
  <c r="E747"/>
  <c r="E752"/>
  <c r="E756"/>
  <c r="E759"/>
  <c r="E761"/>
  <c r="E765"/>
  <c r="E769"/>
  <c r="E775"/>
  <c r="E785"/>
  <c r="E791"/>
  <c r="E797"/>
  <c r="E801"/>
  <c r="E807"/>
  <c r="E808"/>
  <c r="E812"/>
  <c r="E816"/>
  <c r="E822"/>
  <c r="E826"/>
  <c r="E830"/>
  <c r="E834"/>
  <c r="E837"/>
  <c r="E839"/>
  <c r="E843"/>
  <c r="E845"/>
  <c r="E849"/>
  <c r="E853"/>
  <c r="E857"/>
  <c r="E860"/>
  <c r="E861"/>
  <c r="E865"/>
  <c r="E868"/>
  <c r="E869"/>
  <c r="E873"/>
  <c r="E876"/>
  <c r="E882"/>
  <c r="E883"/>
  <c r="E891"/>
  <c r="E892"/>
  <c r="E895"/>
  <c r="E896"/>
  <c r="E898"/>
  <c r="E899"/>
  <c r="E903"/>
  <c r="E910"/>
  <c r="E915"/>
  <c r="E921"/>
  <c r="E925"/>
  <c r="E930"/>
  <c r="E932"/>
  <c r="E935"/>
  <c r="E936"/>
  <c r="E937"/>
  <c r="E941"/>
  <c r="E945"/>
  <c r="E949"/>
  <c r="E953"/>
  <c r="E958"/>
  <c r="E962"/>
  <c r="E965"/>
  <c r="E966"/>
  <c r="E970"/>
  <c r="E976"/>
  <c r="E979"/>
  <c r="E985"/>
  <c r="E988"/>
  <c r="E991"/>
  <c r="E992"/>
  <c r="E996"/>
  <c r="E1000"/>
  <c r="E1005"/>
  <c r="E1009"/>
  <c r="E1013"/>
  <c r="E1017"/>
  <c r="E1020"/>
  <c r="E1022"/>
  <c r="E1026"/>
  <c r="E1030"/>
  <c r="E1033"/>
  <c r="E1035"/>
  <c r="E1039"/>
  <c r="E1043"/>
  <c r="E1046"/>
  <c r="E1052"/>
  <c r="E1053"/>
  <c r="E1054"/>
  <c r="E1062"/>
  <c r="E1064"/>
  <c r="N1232"/>
  <c r="E1068"/>
  <c r="E1072"/>
  <c r="E1076"/>
  <c r="E1080"/>
  <c r="E1084"/>
  <c r="E1088"/>
  <c r="E1092"/>
  <c r="E1094"/>
  <c r="E1098"/>
  <c r="E1102"/>
  <c r="E1106"/>
  <c r="E1110"/>
  <c r="E1114"/>
  <c r="E1118"/>
  <c r="E1122"/>
  <c r="E1126"/>
  <c r="E1130"/>
  <c r="E1136"/>
  <c r="E1143"/>
  <c r="E1144"/>
  <c r="E1148"/>
  <c r="E1152"/>
  <c r="E1156"/>
  <c r="E1160"/>
  <c r="E1164"/>
  <c r="E1168"/>
  <c r="E1173"/>
  <c r="E1174"/>
  <c r="E1175"/>
  <c r="E1179"/>
  <c r="E1183"/>
  <c r="E1188"/>
  <c r="E1195"/>
  <c r="E1199"/>
  <c r="E1203"/>
  <c r="E1206"/>
  <c r="E1207"/>
  <c r="E1211"/>
  <c r="E1219"/>
  <c r="E1223"/>
  <c r="E1227"/>
  <c r="E1231"/>
  <c r="E1234"/>
  <c r="E1235"/>
  <c r="E1236"/>
  <c r="N1006"/>
  <c r="N1236"/>
  <c r="N1237"/>
  <c r="N477"/>
</calcChain>
</file>

<file path=xl/sharedStrings.xml><?xml version="1.0" encoding="utf-8"?>
<sst xmlns="http://schemas.openxmlformats.org/spreadsheetml/2006/main" count="2082" uniqueCount="745">
  <si>
    <t>Согласовано:</t>
  </si>
  <si>
    <t xml:space="preserve">Директор ООО "Управляющая </t>
  </si>
  <si>
    <t>компания "Дом"</t>
  </si>
  <si>
    <t xml:space="preserve">                          А.Ю.Пильников</t>
  </si>
  <si>
    <t>"     "</t>
  </si>
  <si>
    <t>2026 г.</t>
  </si>
  <si>
    <t>Отчёт</t>
  </si>
  <si>
    <t xml:space="preserve">        по выполнению плана текущего ремонта общего имущества жилого фонда</t>
  </si>
  <si>
    <t xml:space="preserve">      за июль 2026 г. </t>
  </si>
  <si>
    <t>№п/п</t>
  </si>
  <si>
    <t>Адрес жилого дома</t>
  </si>
  <si>
    <t>Наименование работ</t>
  </si>
  <si>
    <t>Основание проведия работы</t>
  </si>
  <si>
    <t>Стоимость работы по текущему ремонту общего имущества,руб.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</si>
  <si>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</si>
  <si>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"Интернет",где размещен такой акт,при наличии подписанного акта.</t>
  </si>
  <si>
    <t>ул.8Марта 32 корпус 1,2,3,4</t>
  </si>
  <si>
    <t>Текущий ремонт:</t>
  </si>
  <si>
    <t>7 под.</t>
  </si>
  <si>
    <t>ремонт ливневки</t>
  </si>
  <si>
    <t>по обращению</t>
  </si>
  <si>
    <t>кв.109</t>
  </si>
  <si>
    <t>ремонт щита (отгорели магистральные провода)</t>
  </si>
  <si>
    <t>1-шт.</t>
  </si>
  <si>
    <t>Итого:</t>
  </si>
  <si>
    <t xml:space="preserve"> </t>
  </si>
  <si>
    <t>ул.8Марта 36</t>
  </si>
  <si>
    <t>ул.8Марта 40</t>
  </si>
  <si>
    <t>по согл.</t>
  </si>
  <si>
    <t>ул.8Марта 42</t>
  </si>
  <si>
    <t>кв.1</t>
  </si>
  <si>
    <t>ул.8Марта 43</t>
  </si>
  <si>
    <t>кв.36</t>
  </si>
  <si>
    <t>замена крана шарового Ф15</t>
  </si>
  <si>
    <t>замена трубы отопления на ПП 25 с муфтами,угольниками</t>
  </si>
  <si>
    <t>2-м/п</t>
  </si>
  <si>
    <t>кв.4</t>
  </si>
  <si>
    <t>1 под.</t>
  </si>
  <si>
    <t>ремонт подъезда после пожара</t>
  </si>
  <si>
    <t>01,02.07.2026</t>
  </si>
  <si>
    <t>вышка телескопическая (снятие антенн/герметизация отверстий)</t>
  </si>
  <si>
    <t>3-маш.час</t>
  </si>
  <si>
    <t>ул.8Марта 44</t>
  </si>
  <si>
    <t>ул.8Марта 48</t>
  </si>
  <si>
    <t>ул.8Марта 50</t>
  </si>
  <si>
    <t>ул.8Марта 52</t>
  </si>
  <si>
    <t>2 под.</t>
  </si>
  <si>
    <t>замена/переборка шифера на кровле</t>
  </si>
  <si>
    <t>13-кв.м</t>
  </si>
  <si>
    <t>20,24.07.2026</t>
  </si>
  <si>
    <t>вышка телескопическая (на всю работу)</t>
  </si>
  <si>
    <t>ул.8Марта 54</t>
  </si>
  <si>
    <t>кв.42</t>
  </si>
  <si>
    <t>замена трубы ХВС на ПП 20 с муфтами</t>
  </si>
  <si>
    <t>1-м/п</t>
  </si>
  <si>
    <t>ул.8Марта 56</t>
  </si>
  <si>
    <t>кровля</t>
  </si>
  <si>
    <t>монтаж конька из ондулина-6шт./закрепление оцинковки на парапете</t>
  </si>
  <si>
    <t>6-шт.</t>
  </si>
  <si>
    <t>ул.8Марта 58</t>
  </si>
  <si>
    <t>кв.41</t>
  </si>
  <si>
    <t>замена патрубка компенсационного Ф110</t>
  </si>
  <si>
    <t>вскрытие/зашивка ниши для раб.слесарей</t>
  </si>
  <si>
    <t>1,62-кв.м</t>
  </si>
  <si>
    <t>02,03.07.2026</t>
  </si>
  <si>
    <t>крепление ондулина и конька</t>
  </si>
  <si>
    <t>1,9-кв.м</t>
  </si>
  <si>
    <t>ул.8Марта 60</t>
  </si>
  <si>
    <t>кв.40</t>
  </si>
  <si>
    <t>ул.8Марта 66</t>
  </si>
  <si>
    <t>подв.</t>
  </si>
  <si>
    <t>замена крана шарового Ф32 с ресьбой и муфтой,3/4</t>
  </si>
  <si>
    <t>2-шт.</t>
  </si>
  <si>
    <t>кв.66</t>
  </si>
  <si>
    <t>замена бачка для унитаза,арматуры и манжета конусного,гибкого подвода</t>
  </si>
  <si>
    <t>кв.58</t>
  </si>
  <si>
    <t>ул.8Марта 68</t>
  </si>
  <si>
    <t>блок кв.73</t>
  </si>
  <si>
    <t>замена крана шарового Ф15 с цангой-2шт.</t>
  </si>
  <si>
    <t>ул.8Марта 70</t>
  </si>
  <si>
    <t>замена крана шарового фланцевого Ф100</t>
  </si>
  <si>
    <t>4-шт.</t>
  </si>
  <si>
    <t>кв.34</t>
  </si>
  <si>
    <t>замена крана шарового Ф15 со штуцером</t>
  </si>
  <si>
    <t>фасад</t>
  </si>
  <si>
    <t>закрашивание надписей</t>
  </si>
  <si>
    <t>3-кв.м</t>
  </si>
  <si>
    <t>ул.8Марта 74</t>
  </si>
  <si>
    <t>подв.ввод</t>
  </si>
  <si>
    <t>замена крана шарового Ф25</t>
  </si>
  <si>
    <t>замена трубы ГВС на ПП 25 с муфтами</t>
  </si>
  <si>
    <t>ул.8Марта 79</t>
  </si>
  <si>
    <t>ул.9Мая 1</t>
  </si>
  <si>
    <t>ул.9Мая 3</t>
  </si>
  <si>
    <t>ул.9Мая 5</t>
  </si>
  <si>
    <t>кв.11</t>
  </si>
  <si>
    <t>переборка/замена шифера на кровле/замена примыкания к печной трубе</t>
  </si>
  <si>
    <t>11-кв.м</t>
  </si>
  <si>
    <t>1,5-маш.час</t>
  </si>
  <si>
    <t>кв.1,4</t>
  </si>
  <si>
    <t>замена трубы отопления на ПП 25 с муфтами,угольниками,радиаторными пробками 3/4 правая и левая-11шт.</t>
  </si>
  <si>
    <t>12-м/п</t>
  </si>
  <si>
    <t>демонтаж/монтаж радиатора для раб.слесарей</t>
  </si>
  <si>
    <t>ул.Горняков 39</t>
  </si>
  <si>
    <t>разборка перекрытий для раб.слесарей</t>
  </si>
  <si>
    <t>0,3-м3</t>
  </si>
  <si>
    <t>копка грунта для раб.слесарей</t>
  </si>
  <si>
    <t>3-м3</t>
  </si>
  <si>
    <t xml:space="preserve">замена участка канализации Ф110 с муфтами,переходами,отводами </t>
  </si>
  <si>
    <t>4,35-м/п</t>
  </si>
  <si>
    <t>ул.Горняков 40</t>
  </si>
  <si>
    <t>замена американки Ф20</t>
  </si>
  <si>
    <t>пр.Декабристов 10</t>
  </si>
  <si>
    <t>ж/д посёлок 9</t>
  </si>
  <si>
    <t>аварийный жилой фонд</t>
  </si>
  <si>
    <t>ул.Карпинского 13</t>
  </si>
  <si>
    <t>ул.Карпинского 17</t>
  </si>
  <si>
    <t>ул.Карпинского 18</t>
  </si>
  <si>
    <t>перенавеска водосточных труб/крепление воронок</t>
  </si>
  <si>
    <t>ул.Карпинского 19</t>
  </si>
  <si>
    <t>кв.25</t>
  </si>
  <si>
    <t>замена участка канализации Ф110 с переходом и ревизией</t>
  </si>
  <si>
    <t>3,35-м/п</t>
  </si>
  <si>
    <t>вскрытие деревянной ниши в санузле для раб.слесарей</t>
  </si>
  <si>
    <t>0,25-кв.м</t>
  </si>
  <si>
    <t>кв.5</t>
  </si>
  <si>
    <t>кв.27</t>
  </si>
  <si>
    <t>зашивка ниши  (доска,фанера)</t>
  </si>
  <si>
    <t>2,56-кв.м</t>
  </si>
  <si>
    <t>ул.Карпинского 20</t>
  </si>
  <si>
    <t>вышка телескопическая (чистка воронок и водостоков)</t>
  </si>
  <si>
    <t>2-маш.час</t>
  </si>
  <si>
    <t>перенавеска водосточных труб/выправка желобов/замена воронки</t>
  </si>
  <si>
    <t>кв.16</t>
  </si>
  <si>
    <t>замена шифера на кровле и примыкания</t>
  </si>
  <si>
    <t>ул.Карпинского 20а</t>
  </si>
  <si>
    <t>монтаж примыкания из оцинковки к мет.стойке/герметизация</t>
  </si>
  <si>
    <t>1,5-м/п</t>
  </si>
  <si>
    <t>1-маш.час</t>
  </si>
  <si>
    <t>ул.Карпинского 24</t>
  </si>
  <si>
    <t>3 под.</t>
  </si>
  <si>
    <t>ул.Карпинского 26</t>
  </si>
  <si>
    <t>ул.Карпинского 28</t>
  </si>
  <si>
    <t>замена крана шарового 3/4</t>
  </si>
  <si>
    <t>ул.Карпинского 30</t>
  </si>
  <si>
    <t>архив</t>
  </si>
  <si>
    <t>кв.67</t>
  </si>
  <si>
    <t>замена участка канализации Ф110 с переходом,восстановителем раструба</t>
  </si>
  <si>
    <t>3,45-м/п</t>
  </si>
  <si>
    <t>кв.64</t>
  </si>
  <si>
    <t>герметизация прмыкания кровли к печной трубе</t>
  </si>
  <si>
    <t>4,5-кв.м</t>
  </si>
  <si>
    <t>кв.86</t>
  </si>
  <si>
    <t>установка прокладки 3/4 на трубе ХВС</t>
  </si>
  <si>
    <t>герметизация примыкания кровли к вент.шахтам</t>
  </si>
  <si>
    <t>56,4-м/п</t>
  </si>
  <si>
    <t>4-маш.час</t>
  </si>
  <si>
    <t>замена ондулина на кровле/коньков-4шт./примыкания к слухвым окнам</t>
  </si>
  <si>
    <t>11,4-кв.м</t>
  </si>
  <si>
    <t>ул.Ким 17</t>
  </si>
  <si>
    <t>кв.7,8</t>
  </si>
  <si>
    <t>пропенивание оконной рамы по периметру</t>
  </si>
  <si>
    <t>6-м/п</t>
  </si>
  <si>
    <t>устройство козырька над окном/герметизация примыкания</t>
  </si>
  <si>
    <t>проливка битумом примыкания/проклейка бикроста</t>
  </si>
  <si>
    <t>10,21-кв.м</t>
  </si>
  <si>
    <t>монтаж светильника Персей-7008У</t>
  </si>
  <si>
    <t>установка заглушки Ф110,восстановителя раструба и перехода Ф110</t>
  </si>
  <si>
    <t>3-шт.</t>
  </si>
  <si>
    <t>ул.Клубная 4</t>
  </si>
  <si>
    <t>ул.Колхозная 43</t>
  </si>
  <si>
    <t>ул.Колхозная 53</t>
  </si>
  <si>
    <t>5 под.</t>
  </si>
  <si>
    <t>кв.72,44,43</t>
  </si>
  <si>
    <t>ремонт кровли балконного козырька</t>
  </si>
  <si>
    <t>36,71-кв.м</t>
  </si>
  <si>
    <t>06,09,10.07.2026</t>
  </si>
  <si>
    <t>18-маш.час</t>
  </si>
  <si>
    <t>кв.19,20</t>
  </si>
  <si>
    <t>установка сжима</t>
  </si>
  <si>
    <t>кв.69</t>
  </si>
  <si>
    <t>замена участка канализации Ф110 с переходом</t>
  </si>
  <si>
    <t>1,1-м/п</t>
  </si>
  <si>
    <t>демонтаж/монтаж унитаза для раб.слесарей</t>
  </si>
  <si>
    <t>ул.Коммунаров 50</t>
  </si>
  <si>
    <t>ул.Куйбышева 32</t>
  </si>
  <si>
    <t>кв.99</t>
  </si>
  <si>
    <t>ремонт балконной плиты</t>
  </si>
  <si>
    <t>22,23.07.2026</t>
  </si>
  <si>
    <t>6-маш.час</t>
  </si>
  <si>
    <t>ул.Куйбышева 34</t>
  </si>
  <si>
    <t>кв.32</t>
  </si>
  <si>
    <t>замена/перемонтаж примыкания к печным трубам</t>
  </si>
  <si>
    <t>7,43-кв.м</t>
  </si>
  <si>
    <t>ул.Куйбышева 36</t>
  </si>
  <si>
    <t>кв.19</t>
  </si>
  <si>
    <t>ул.Куйбышева 38</t>
  </si>
  <si>
    <t>ул.Куйбышева 40</t>
  </si>
  <si>
    <t>ул.Куйбышева 42</t>
  </si>
  <si>
    <t>кв.13,30</t>
  </si>
  <si>
    <t>герметизация пустот от стоек снегозадержателя/выпрямление желобов/крепление примыкания к вент.шахте</t>
  </si>
  <si>
    <t>10,16,21.07.2026</t>
  </si>
  <si>
    <t>ул.Куйбышева 52</t>
  </si>
  <si>
    <t>ВРУ</t>
  </si>
  <si>
    <t>замена предохранителей 100А</t>
  </si>
  <si>
    <t>ул.Ленина 46</t>
  </si>
  <si>
    <t>ул.Ленина 59</t>
  </si>
  <si>
    <t>замена ондулина на кровле/крепление+выпрямление примык. к трубе</t>
  </si>
  <si>
    <t>3,8-кв.м</t>
  </si>
  <si>
    <t>ул.Ленина 76</t>
  </si>
  <si>
    <t>замена/переборка шифера на кровле/смена примыкания к слух.окну</t>
  </si>
  <si>
    <t>8-кв.м</t>
  </si>
  <si>
    <t>вышка телескопическая (на всю работу</t>
  </si>
  <si>
    <t>ул.Ленина 80</t>
  </si>
  <si>
    <t>ул.Ленина 82</t>
  </si>
  <si>
    <t>по согл.,есть постановление с администрации от  № 1303 17.07.26</t>
  </si>
  <si>
    <t>ул.Ленина 82а</t>
  </si>
  <si>
    <t>ул.Ленина 84</t>
  </si>
  <si>
    <t>ул.Ленина 86</t>
  </si>
  <si>
    <t>1,2 под.</t>
  </si>
  <si>
    <t>косметический ремонт</t>
  </si>
  <si>
    <t>план</t>
  </si>
  <si>
    <t>13.07-17.07.2026</t>
  </si>
  <si>
    <t>ул.Ленина 88а</t>
  </si>
  <si>
    <t>ул.Ленина 91</t>
  </si>
  <si>
    <t>ул.Ленина 98</t>
  </si>
  <si>
    <t>ул.Ленина 99</t>
  </si>
  <si>
    <t>ул.Ленина 100</t>
  </si>
  <si>
    <t>ул.Ленина 100а</t>
  </si>
  <si>
    <t>ул.Ленина 101</t>
  </si>
  <si>
    <t>ул.Ленина 103</t>
  </si>
  <si>
    <t>ул.Ленина 105</t>
  </si>
  <si>
    <t>ул.Ленина 107</t>
  </si>
  <si>
    <t>ул.Ленина 109</t>
  </si>
  <si>
    <t>ул.Ленина 110</t>
  </si>
  <si>
    <t>кв.23</t>
  </si>
  <si>
    <t>замена перехода Ф50-2шт.,патрубка Ф50 и ревизии Ф50</t>
  </si>
  <si>
    <t>ул.Ленина 111</t>
  </si>
  <si>
    <t>кв.8</t>
  </si>
  <si>
    <t>разборка печных труб/закрытие отверстий шифером на кровле</t>
  </si>
  <si>
    <t>6,5-маш.час</t>
  </si>
  <si>
    <t>ул.Ленина 113</t>
  </si>
  <si>
    <t>крепление карниза/сайдинга</t>
  </si>
  <si>
    <t>1,5-кв.м</t>
  </si>
  <si>
    <t>0,5-кв.м</t>
  </si>
  <si>
    <t>ул.Ленина 114</t>
  </si>
  <si>
    <t>кв.2,4,11,12 под.</t>
  </si>
  <si>
    <t>ул.Ленина 115</t>
  </si>
  <si>
    <t>ул.Ленина 117</t>
  </si>
  <si>
    <t>ул.Ленина 119</t>
  </si>
  <si>
    <t>ул.Ленина 120</t>
  </si>
  <si>
    <t>ул.Ленина 121</t>
  </si>
  <si>
    <t>ул.Ленина 122</t>
  </si>
  <si>
    <t>замена перехода Ф75,Ф70 и патрубка компенс.Ф50</t>
  </si>
  <si>
    <t>ул.Ленина 123</t>
  </si>
  <si>
    <t>ул.Ленина 124</t>
  </si>
  <si>
    <t>кв.7</t>
  </si>
  <si>
    <t>замена ондулина/выпрямление примыканияк печн.трубе</t>
  </si>
  <si>
    <t>ул.Лермонтова 1</t>
  </si>
  <si>
    <t>замена участка канализации Ф110</t>
  </si>
  <si>
    <t>0,85-м/п</t>
  </si>
  <si>
    <t>ул.Лермонтова 3</t>
  </si>
  <si>
    <t>ул.Лермонтова 5</t>
  </si>
  <si>
    <t>ул.Лермонтова 7</t>
  </si>
  <si>
    <t>ул.Лермонтова 8</t>
  </si>
  <si>
    <t>ул.Лермонтова 9</t>
  </si>
  <si>
    <t>ул.Лермонтова 10</t>
  </si>
  <si>
    <t>ул.Лермонтова 11</t>
  </si>
  <si>
    <t>кв.6</t>
  </si>
  <si>
    <t>ул.Лермонтова 12</t>
  </si>
  <si>
    <t>ул.Лермонтова 13а</t>
  </si>
  <si>
    <t>ул.Лермонтова 17</t>
  </si>
  <si>
    <t>замена циркуляционного насоса ZEGOR 32/6-180</t>
  </si>
  <si>
    <t>6 под.</t>
  </si>
  <si>
    <t>вскрытие/зашивка обшивки трубопроводов для раб.слесарей</t>
  </si>
  <si>
    <t>6,3-кв.м</t>
  </si>
  <si>
    <t>бетонирование площадок у подв.двери,около спуска в подв.,крыльца</t>
  </si>
  <si>
    <t>3,5-кв.м</t>
  </si>
  <si>
    <t>2 подв.</t>
  </si>
  <si>
    <t>замена участка канализации Ф50 с переходом,ревизией</t>
  </si>
  <si>
    <t>4,05-м/п</t>
  </si>
  <si>
    <t>ул.Лесопильная 12</t>
  </si>
  <si>
    <t>ул.Лесопильная 59</t>
  </si>
  <si>
    <t>ул.Лесопильная 61</t>
  </si>
  <si>
    <t>ул.Лесопильная 63</t>
  </si>
  <si>
    <t>монтаж шифера на слуховое окно</t>
  </si>
  <si>
    <t>6-кв.м</t>
  </si>
  <si>
    <t>ул.Лесопильная 67</t>
  </si>
  <si>
    <t>ул.Лесопильная 69</t>
  </si>
  <si>
    <t>кв.54</t>
  </si>
  <si>
    <t>1,6-м/п</t>
  </si>
  <si>
    <t>вскрытие ниши из ПВХ панелей для раб.слесарей</t>
  </si>
  <si>
    <t>2,5-кв.м</t>
  </si>
  <si>
    <t>ул.Лесопильная 71</t>
  </si>
  <si>
    <t>ул.Лесопильная 137</t>
  </si>
  <si>
    <t>ул.Лесопильная 139</t>
  </si>
  <si>
    <t>ул.Луначарского 32</t>
  </si>
  <si>
    <t>электромонтажные работы</t>
  </si>
  <si>
    <t>23,24.07.2026</t>
  </si>
  <si>
    <t>замена крана шарового Ф15 с цангой,Ф25-2шт., с ресьбами и муфтами</t>
  </si>
  <si>
    <t>28,29.07.2026</t>
  </si>
  <si>
    <t>замена трубы ХВС Ф76 (сталь,сварка)</t>
  </si>
  <si>
    <t>10-м/п</t>
  </si>
  <si>
    <t>замена трубы ХВС Ф50 (сталь,сварка) с краном шаровым фланцевым и фланцами-2шт.</t>
  </si>
  <si>
    <t>4-м/п</t>
  </si>
  <si>
    <t>замена трубы ХВС Ф57 (сталь,сварка) с краном отводами</t>
  </si>
  <si>
    <t>ул.Луначарского 34</t>
  </si>
  <si>
    <t>ТР</t>
  </si>
  <si>
    <t>ул.Луначарского 58</t>
  </si>
  <si>
    <t>кв.17,20</t>
  </si>
  <si>
    <t>замена участка канализации Ф110 с переходом-2шт. и сливом для унитаза</t>
  </si>
  <si>
    <t>7-м/п</t>
  </si>
  <si>
    <t xml:space="preserve">замена участка канализации Ф50 </t>
  </si>
  <si>
    <t>0,4-м/п</t>
  </si>
  <si>
    <t>замена трубы ХВС на ПП 32 с муфтами</t>
  </si>
  <si>
    <t>замена крана шарового Ф15-3шт.,сгоны,муфты и бочаты</t>
  </si>
  <si>
    <t>демонтаж полотенцесушителя для раб.слесарей</t>
  </si>
  <si>
    <t>установка заглушки Ф110 с переходом Ф120</t>
  </si>
  <si>
    <t>ул.Луначарского 59</t>
  </si>
  <si>
    <t>ул.Луначарского 60</t>
  </si>
  <si>
    <t>установка заглушки Ф110 и перехода резинового Ф120</t>
  </si>
  <si>
    <t>ул.Луначарского 61</t>
  </si>
  <si>
    <t>ул.Луначарского 63</t>
  </si>
  <si>
    <t xml:space="preserve">по согл.,есть постановление с администрации от  № 1303 17.07.26  </t>
  </si>
  <si>
    <t>ул.Луначарского 65</t>
  </si>
  <si>
    <t>замена шифера на кровле/монтаж листа оцинковки к слух.окну</t>
  </si>
  <si>
    <t>ул.Луначарского 65а</t>
  </si>
  <si>
    <t>ул.Луначарского 70</t>
  </si>
  <si>
    <t>кв.20</t>
  </si>
  <si>
    <t>замена ондулина на кровле/выпрямление примыкания к трубе</t>
  </si>
  <si>
    <t>ул.Луначарского 72</t>
  </si>
  <si>
    <t>ул.Луначарского 74</t>
  </si>
  <si>
    <t>ул.Луначарского 74а</t>
  </si>
  <si>
    <t>ул.Луначарского 76</t>
  </si>
  <si>
    <t>ул.Луначарского 77</t>
  </si>
  <si>
    <t>ул.Луначарского 78</t>
  </si>
  <si>
    <t xml:space="preserve">крепление примыкания к вентшахте </t>
  </si>
  <si>
    <t>1,41-кв.м</t>
  </si>
  <si>
    <t>ул.Луначарского 78а</t>
  </si>
  <si>
    <t>замена ондулина на кровле</t>
  </si>
  <si>
    <t>ул.Луначарского 79</t>
  </si>
  <si>
    <t>ул.Луначарского 79а</t>
  </si>
  <si>
    <t>ул.Луначарского 82</t>
  </si>
  <si>
    <t>демонтаж зонта с трубы/выемка мусора/прочистка вертикально</t>
  </si>
  <si>
    <t>8-м/п</t>
  </si>
  <si>
    <t>ул.Луначарского 83</t>
  </si>
  <si>
    <t>ул.Луначарского 86</t>
  </si>
  <si>
    <t>ул.Луначарского 90а</t>
  </si>
  <si>
    <t>ул.Луначарского 92</t>
  </si>
  <si>
    <t>ул.Луначарского 94</t>
  </si>
  <si>
    <t>кв.2</t>
  </si>
  <si>
    <t xml:space="preserve">установка радиатора </t>
  </si>
  <si>
    <t>замена трубы отопления на ПП 25 с муфтами,угольниками,тройниками</t>
  </si>
  <si>
    <t>3-м/п</t>
  </si>
  <si>
    <t>замена крана шарового 3/4 с американкой-2шт,Ф25</t>
  </si>
  <si>
    <t>ул.Луначарского 112</t>
  </si>
  <si>
    <t>ул.Луначарского 114</t>
  </si>
  <si>
    <t>демонтаж стекловаты на системе отопления и ХВС</t>
  </si>
  <si>
    <t>0,54-м3</t>
  </si>
  <si>
    <t>4 под. ВРУ,3,5 под.</t>
  </si>
  <si>
    <t>кв.46</t>
  </si>
  <si>
    <t>ул.Луначарского 123</t>
  </si>
  <si>
    <t>кв.5,6</t>
  </si>
  <si>
    <t>замена шифера на кровле/замена примыкания на слух.окне</t>
  </si>
  <si>
    <t>ул.Луначарского 124</t>
  </si>
  <si>
    <t>кв.48</t>
  </si>
  <si>
    <t>установка полотенцесушителя</t>
  </si>
  <si>
    <t>замена американки 1/2 прямая и муфт</t>
  </si>
  <si>
    <t>кв.49</t>
  </si>
  <si>
    <t>кв.21</t>
  </si>
  <si>
    <t>замена участка канализации Ф110 с переходом и сливом для унитаза</t>
  </si>
  <si>
    <t>0,6-м/п</t>
  </si>
  <si>
    <t>ул.Луначарского 126</t>
  </si>
  <si>
    <t>кв.83,86,87</t>
  </si>
  <si>
    <t>разборка/заделка пустот в перекрытии для раб.слесарей (монт.пена)</t>
  </si>
  <si>
    <t>14,16.07.2026</t>
  </si>
  <si>
    <t>ремонт потолка (штукатурка)/бетонирование пола после раб.слесарей</t>
  </si>
  <si>
    <t>0,6-кв.м</t>
  </si>
  <si>
    <t>15,16.07.2026</t>
  </si>
  <si>
    <t>замена отвода канализационного Ф110 с переходом,ревизией,крестовиной и сливом для унитаза</t>
  </si>
  <si>
    <t>7,75-м/п</t>
  </si>
  <si>
    <t xml:space="preserve">кв.83 </t>
  </si>
  <si>
    <t>ул.Луначарского 128</t>
  </si>
  <si>
    <t>кв.106,103</t>
  </si>
  <si>
    <t>разборка/заделка пустот в перекрытии для раб.слесарей (пенопласт.монт.пена)</t>
  </si>
  <si>
    <t>30.06.-02.07.2026</t>
  </si>
  <si>
    <t>бетонирование пола/перетирка</t>
  </si>
  <si>
    <t>замена участка канализации Ф110/установка заглушек Ф110,Ф50</t>
  </si>
  <si>
    <t>4,1-м/п</t>
  </si>
  <si>
    <t>замена циркуляционного насоса VALTEC 25/8-180</t>
  </si>
  <si>
    <t>3,5,6,8 под.</t>
  </si>
  <si>
    <t>герметизация/зачистка стыков на чугунных трубах у ливневок</t>
  </si>
  <si>
    <t>07,08,10,14.07.2026</t>
  </si>
  <si>
    <t>кв.68,110,111</t>
  </si>
  <si>
    <t>ремонт балконных козырьков</t>
  </si>
  <si>
    <t>26,4-кв.м</t>
  </si>
  <si>
    <t>ремонт межпанельных швов над балконными козырькамии с квартиры №111</t>
  </si>
  <si>
    <t>30,34-м/п</t>
  </si>
  <si>
    <t>кв.60</t>
  </si>
  <si>
    <t>замена трубы ХВС на ПП 20 с муфтами,угольниками</t>
  </si>
  <si>
    <t>замена участка канализации Ф110 с переходами Ф120 и Ф110</t>
  </si>
  <si>
    <t>1,35-м/п</t>
  </si>
  <si>
    <t>ул.Луначарского 128а</t>
  </si>
  <si>
    <t>ремонт кровли (герметизация пустот)</t>
  </si>
  <si>
    <t>перенавеска водосточных труб/крепление желобов</t>
  </si>
  <si>
    <t>3-маш.час.</t>
  </si>
  <si>
    <t>ул.Луначарского 130</t>
  </si>
  <si>
    <t>кв.14</t>
  </si>
  <si>
    <t>ремонт кровли балконного козырька (проливка  битумом,проклейка бикростом)</t>
  </si>
  <si>
    <t>4,88-кв.м</t>
  </si>
  <si>
    <t>ремонт межпанельных швов</t>
  </si>
  <si>
    <t>48,5-м/п</t>
  </si>
  <si>
    <t>ул.М-Горького 2</t>
  </si>
  <si>
    <t>герметизация прмыкания кровли к печной трубе с демонтажем шифера</t>
  </si>
  <si>
    <t>2,5-м/п</t>
  </si>
  <si>
    <t>ул.М-Горького 2а</t>
  </si>
  <si>
    <t>ул.М-Горького 4</t>
  </si>
  <si>
    <t>ул.М-Горького 4а</t>
  </si>
  <si>
    <t>кв.3</t>
  </si>
  <si>
    <t>ул.М-Горького 6</t>
  </si>
  <si>
    <t>ул.М-Горького 6а</t>
  </si>
  <si>
    <t>ул.М-Горького 8</t>
  </si>
  <si>
    <t>ул.М-Горького 12</t>
  </si>
  <si>
    <t>ул.М-Горького 13</t>
  </si>
  <si>
    <t>замена угольника 3/4 и бочаты</t>
  </si>
  <si>
    <t>кв.30</t>
  </si>
  <si>
    <t>проливка битумом/проклейка бикростом швов на кровле</t>
  </si>
  <si>
    <t>18,56-кв.м</t>
  </si>
  <si>
    <t>ремонт кровли козырька</t>
  </si>
  <si>
    <t>14,15.07.2026</t>
  </si>
  <si>
    <t>вышка телескопическая (поднятие и спуск мат. и оборудывания)</t>
  </si>
  <si>
    <t>21,23.07.2026</t>
  </si>
  <si>
    <t>проливка швов,трещин примыканий к вент.шахтам битумом/проклейка бикроста</t>
  </si>
  <si>
    <t>10-кв.м</t>
  </si>
  <si>
    <t>ул.М-Горького 14а</t>
  </si>
  <si>
    <t>ул.М-Горького 29</t>
  </si>
  <si>
    <t>ул.Малышева 2б</t>
  </si>
  <si>
    <t>ул.Малышева 16</t>
  </si>
  <si>
    <t>ул.Малышева 20</t>
  </si>
  <si>
    <t>ул.Малышева 45</t>
  </si>
  <si>
    <t>кв.16,12</t>
  </si>
  <si>
    <t>8,7-м/п</t>
  </si>
  <si>
    <t>21,22.07.2026</t>
  </si>
  <si>
    <t>замена участка канализации Ф110 с заглушкой Ф50</t>
  </si>
  <si>
    <t>5,05-м/п</t>
  </si>
  <si>
    <t>ул.Малышева 47</t>
  </si>
  <si>
    <t>ул.Малышева 49</t>
  </si>
  <si>
    <t>ул.Мира 4</t>
  </si>
  <si>
    <t xml:space="preserve">подв. </t>
  </si>
  <si>
    <t>замена трубы ГВС Ф89 (сталь,сварка)</t>
  </si>
  <si>
    <t>замена фланца стального Ф108</t>
  </si>
  <si>
    <t>3 подв.</t>
  </si>
  <si>
    <t>замена крана фланцевого Ф100-2шт.,Ф50-4шт.,Ф40</t>
  </si>
  <si>
    <t>7-шт.</t>
  </si>
  <si>
    <t>подв. 5 под.</t>
  </si>
  <si>
    <t>замена трубы ХВС на ПП 32 с американками,тройником</t>
  </si>
  <si>
    <t>замена крана шарового Ф15,Ф25</t>
  </si>
  <si>
    <t>3,4 подв.2,3 узел</t>
  </si>
  <si>
    <t>замена крана шарового Ф25 со сгоном и бочатой-3шт.</t>
  </si>
  <si>
    <t>замена трубы отопления Ф108 (сталь,сварка)</t>
  </si>
  <si>
    <t>замена трубы отопления Ф89 (сталь,сварка)</t>
  </si>
  <si>
    <t>подв.4 узел</t>
  </si>
  <si>
    <t>замена крана шарового Ф25 с ресьбой</t>
  </si>
  <si>
    <t>замена крана фланцевого Ф32 с фланцами-8шт.</t>
  </si>
  <si>
    <t>замена трубы отопления Ф32 (сталь,сварка)</t>
  </si>
  <si>
    <t>ул.Мира 6 корпус 1,2,3</t>
  </si>
  <si>
    <t>подв.1 узел.,Джампинг</t>
  </si>
  <si>
    <t>замена крана шарового фланцевого Ф80</t>
  </si>
  <si>
    <t>Джампинг</t>
  </si>
  <si>
    <t>замена крана шарового фланцевого Ф32 с фланцами-4шт.</t>
  </si>
  <si>
    <t>ул.Мира 8</t>
  </si>
  <si>
    <t>кв.90,49</t>
  </si>
  <si>
    <t>08,15.07.2026</t>
  </si>
  <si>
    <t>замена авт.выключателя "IEK" ВА47-29 1 Р 25А</t>
  </si>
  <si>
    <t>ул.Мира 14</t>
  </si>
  <si>
    <t>ул.Мира 30</t>
  </si>
  <si>
    <t>герметизация отверстий в металл.черепице от саморезов</t>
  </si>
  <si>
    <t>ул.Мира 36а</t>
  </si>
  <si>
    <t>ул.Мира 38</t>
  </si>
  <si>
    <t>замена шифера на кровле/смена примыкания к трубе</t>
  </si>
  <si>
    <t>ул.Мира 38а</t>
  </si>
  <si>
    <t>ул.Мира 40</t>
  </si>
  <si>
    <t>ул.Мира 42</t>
  </si>
  <si>
    <t>подпол</t>
  </si>
  <si>
    <t>замена крана шарового фланцевого Ф50</t>
  </si>
  <si>
    <t>замена футорки Ф50,Ф32,муфты ПНД Ф25,угольника</t>
  </si>
  <si>
    <t>5-шт.</t>
  </si>
  <si>
    <t>ул.Мира 45</t>
  </si>
  <si>
    <t>4,5 узел</t>
  </si>
  <si>
    <t>проведение сварочных работ на системе отопления</t>
  </si>
  <si>
    <t>кв.50</t>
  </si>
  <si>
    <t>замена участка канализации Ф110 с переходом,ревизией</t>
  </si>
  <si>
    <t>вскрытие/зашивка ниши из ПВХ паеклей для раб.слесарей</t>
  </si>
  <si>
    <t>замена трубы отопления на ПП 25 с муфтами,угольником и ресьбой</t>
  </si>
  <si>
    <t>3,9-кв.м</t>
  </si>
  <si>
    <t>монтаж чердачного люка</t>
  </si>
  <si>
    <t>кв.90</t>
  </si>
  <si>
    <t>демонтаж/монтаж полотенцесушителя для раб.слесарей</t>
  </si>
  <si>
    <t>замена трубы отопления на ПП 32 с американками и угольниками</t>
  </si>
  <si>
    <t>ул.Мира 45а</t>
  </si>
  <si>
    <t>замена циркуляционного насоса ETERNA-32/60</t>
  </si>
  <si>
    <t>7,8-кв.м</t>
  </si>
  <si>
    <t>установка перехода Ф120 и слива для унитаза</t>
  </si>
  <si>
    <t>ул.Мира 47</t>
  </si>
  <si>
    <t>ул.Мира 49</t>
  </si>
  <si>
    <t>Фасад дома (заземление)</t>
  </si>
  <si>
    <t>установка заземления</t>
  </si>
  <si>
    <t>кв.17</t>
  </si>
  <si>
    <t>установка радиатора на биметалл-10 секций с радиаторными пробками 3/4-2шт.</t>
  </si>
  <si>
    <t>замена трубы отопления на ПП 25 с муфтами,крестовиной,тройниками,угольниками</t>
  </si>
  <si>
    <t>замена крана шарового 3/4 с американкой-2шт.,Ф25-3шт.,3/4,Ф15</t>
  </si>
  <si>
    <t>ул.Мира 50а</t>
  </si>
  <si>
    <t>ул.Мира 52</t>
  </si>
  <si>
    <t>ул.Мира 53</t>
  </si>
  <si>
    <t>замена радиатора на биметалл-12 секций</t>
  </si>
  <si>
    <t>замена трубы отопления на ПП 25 с муфтами,американкой</t>
  </si>
  <si>
    <t xml:space="preserve">замена крана шарового 3/4 с американкой,футоркой, 1/2 </t>
  </si>
  <si>
    <t>ул.Мира 54</t>
  </si>
  <si>
    <t>ул.Мира 54а</t>
  </si>
  <si>
    <t xml:space="preserve">  </t>
  </si>
  <si>
    <t>ул.Мира 56</t>
  </si>
  <si>
    <t>ул.Мира 57</t>
  </si>
  <si>
    <t>выправка и крепление желобов/очистка</t>
  </si>
  <si>
    <t>ул.Мира 59</t>
  </si>
  <si>
    <t>4 под.</t>
  </si>
  <si>
    <t>выпрямление примык.на трубе/разборка печной трубы/закрытие отв.шифером/крепление металл.карниза</t>
  </si>
  <si>
    <t>6,4-кв.м</t>
  </si>
  <si>
    <t>9-маш.час</t>
  </si>
  <si>
    <t>ул.Мира 62 корпус 1,2</t>
  </si>
  <si>
    <t>4,3-кв.м</t>
  </si>
  <si>
    <t>ул.Мира 64</t>
  </si>
  <si>
    <t>ул.Мира 65</t>
  </si>
  <si>
    <t>выправка карнизных свесов</t>
  </si>
  <si>
    <t>демонтаж шифера/герметизация примыкания к фановым трубам и вентшахтам</t>
  </si>
  <si>
    <t>8,8-м/п</t>
  </si>
  <si>
    <t>изготовление/монтаж конька</t>
  </si>
  <si>
    <t>монтаж оконной рамы на слух.окне</t>
  </si>
  <si>
    <t>ул.Мира 65а</t>
  </si>
  <si>
    <t>ул.Мира 66</t>
  </si>
  <si>
    <t>ревизия кровли на места протечек/ремонт ондулина/замена коньков-3шт.</t>
  </si>
  <si>
    <t>5,6-кв.м</t>
  </si>
  <si>
    <t>07,28,31.07.2026</t>
  </si>
  <si>
    <t>ул.Мира 67</t>
  </si>
  <si>
    <t>кв.43</t>
  </si>
  <si>
    <t xml:space="preserve">замена крана шарового Ф15 </t>
  </si>
  <si>
    <t>ул.Мира 68</t>
  </si>
  <si>
    <t>кв.3 подпол</t>
  </si>
  <si>
    <t>замена крана шарового Ф15,3/4 и муфты Ф25</t>
  </si>
  <si>
    <t>кв.49,52</t>
  </si>
  <si>
    <t>замена участка канализации Ф110 со сливом для унитаза</t>
  </si>
  <si>
    <t>5,75-м/п</t>
  </si>
  <si>
    <t>замена отвода ПП Ф50</t>
  </si>
  <si>
    <t>0,5-м/п</t>
  </si>
  <si>
    <t>1,2 подв.</t>
  </si>
  <si>
    <t>ремонт спуска в подвал</t>
  </si>
  <si>
    <t>20.07-24.07.2026</t>
  </si>
  <si>
    <t>ул.Мира 70</t>
  </si>
  <si>
    <t>5 под.улица</t>
  </si>
  <si>
    <t>замена фотореле ФР601 220ВА</t>
  </si>
  <si>
    <t>ул.Мира 72</t>
  </si>
  <si>
    <t>кв.96,50</t>
  </si>
  <si>
    <t>09,31.07.2026</t>
  </si>
  <si>
    <t>ул.Мира 74</t>
  </si>
  <si>
    <t>монтаж пручня в подьезде (сварка)/монтаж дер.перил</t>
  </si>
  <si>
    <t>22,3-м/п</t>
  </si>
  <si>
    <t>выравнивание/изготовление перил (сварка)</t>
  </si>
  <si>
    <t>зашкуривание эл.щитков</t>
  </si>
  <si>
    <t>5-кв.м</t>
  </si>
  <si>
    <t>27.07-31.07.2026</t>
  </si>
  <si>
    <t>ул.Мира 76</t>
  </si>
  <si>
    <t>ул.Мира 80</t>
  </si>
  <si>
    <t>замена циркуляционного насоса VALTEC 32/6-180</t>
  </si>
  <si>
    <t>установка хомута ремонтного на трубу ХВС</t>
  </si>
  <si>
    <t>замена предохранителей 63А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</si>
  <si>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</si>
  <si>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ул.Мира 81</t>
  </si>
  <si>
    <t>замена муфты Ф50 ПНД-2шт.,угольника-5шт.,перехода Ф89,ресьбы Ф57</t>
  </si>
  <si>
    <t>9-шт.</t>
  </si>
  <si>
    <t>ул.Мира 83</t>
  </si>
  <si>
    <t>ул.Мира 84</t>
  </si>
  <si>
    <t>подв.под 29 кв.</t>
  </si>
  <si>
    <t>ул.Мира 85</t>
  </si>
  <si>
    <t>кв.31</t>
  </si>
  <si>
    <t>замена радиатора на биметалл-10 секций</t>
  </si>
  <si>
    <t>замена трубы отопления на ПП 25 с муфтами</t>
  </si>
  <si>
    <t>замена крана шарового 3/4 с американкой-4шт.,Ф25-2шт.</t>
  </si>
  <si>
    <t>кв.45</t>
  </si>
  <si>
    <t>замена трубы отопления на ПП 25 с муфтами,ресьбами</t>
  </si>
  <si>
    <t>ул.Мира 87</t>
  </si>
  <si>
    <t>замена ондулина на кровле/установка коньков-5шт.</t>
  </si>
  <si>
    <t>ул.Мира 89</t>
  </si>
  <si>
    <t>ул.Мира 93</t>
  </si>
  <si>
    <t>ул.Мира 97</t>
  </si>
  <si>
    <t>11,2-кв.м</t>
  </si>
  <si>
    <t>пр.Нахимова 24</t>
  </si>
  <si>
    <t>пр.Нахимова 26</t>
  </si>
  <si>
    <t>кв.10</t>
  </si>
  <si>
    <t>установка радиатора на биметалл-10 секций</t>
  </si>
  <si>
    <t xml:space="preserve">замена крана шарового 3/4 с американкой-4шт.,Ф25-2-шт. </t>
  </si>
  <si>
    <t>кв.52</t>
  </si>
  <si>
    <t>кв.28,33</t>
  </si>
  <si>
    <t>кв.1,5</t>
  </si>
  <si>
    <t>разборка/заделка пустот в перекрытий для раб.слесарей (монт.пена)</t>
  </si>
  <si>
    <t>8,4-м/п</t>
  </si>
  <si>
    <t>20,21.07.2026</t>
  </si>
  <si>
    <t>замена трубы ХВС на ПП 20 с муфтами,буртом,треугольниками</t>
  </si>
  <si>
    <t>замена крана шарового Ф15-4шт.,Ф32</t>
  </si>
  <si>
    <t>пр.Нахимова 28</t>
  </si>
  <si>
    <t>ул.Некрасова 41</t>
  </si>
  <si>
    <t>20.07-23.07.2026</t>
  </si>
  <si>
    <t>монтаж коньков из ондулина</t>
  </si>
  <si>
    <t>18-шт.</t>
  </si>
  <si>
    <t>кв.61</t>
  </si>
  <si>
    <t>ремонт балкона</t>
  </si>
  <si>
    <t>ул.Некрасова 81</t>
  </si>
  <si>
    <t>вскрытие ниши из ПВХ панелей для раб.лесарей/герметизация м/эт.перекрытий монт.пеной</t>
  </si>
  <si>
    <t>16,24.07.2026</t>
  </si>
  <si>
    <t>кв.7,10,11,14,15</t>
  </si>
  <si>
    <t>замена трубы ХВС на ПП 25 с муфтами</t>
  </si>
  <si>
    <t>ул.Некрасова 83</t>
  </si>
  <si>
    <t>3,4 под.</t>
  </si>
  <si>
    <t>13.07.-17.07.2026</t>
  </si>
  <si>
    <t>перенавеска оконных решеток с ремонтом</t>
  </si>
  <si>
    <t>замена перил</t>
  </si>
  <si>
    <t>55,2-м/п</t>
  </si>
  <si>
    <t>вышка телескопическая (снятие антенн)/заделка отверстий герметиком</t>
  </si>
  <si>
    <t>25,26.07.2026</t>
  </si>
  <si>
    <t>ул.Некрасова 85</t>
  </si>
  <si>
    <t>ул.Первомайская 42</t>
  </si>
  <si>
    <t>ул.Первомайская 61</t>
  </si>
  <si>
    <t>кв.15,24</t>
  </si>
  <si>
    <t>восстановление ливневки</t>
  </si>
  <si>
    <t>ул.Попова 4</t>
  </si>
  <si>
    <t>ул.Попова 6</t>
  </si>
  <si>
    <t>ул.Попова 6а</t>
  </si>
  <si>
    <t>ул.Попова 8</t>
  </si>
  <si>
    <t>кв.8,7</t>
  </si>
  <si>
    <t>замена оцинковки в ендовых/очистка от земли и мусора</t>
  </si>
  <si>
    <t>3,96-кв.м</t>
  </si>
  <si>
    <t>ул.Почтамтская 4</t>
  </si>
  <si>
    <t>ул.Почтамтская 23</t>
  </si>
  <si>
    <t>ул.Почтамтская 25</t>
  </si>
  <si>
    <t>ремонт балконного козырька над балконами (замена шифера)</t>
  </si>
  <si>
    <t>16,8-кв.м</t>
  </si>
  <si>
    <t>7,5-маш.час</t>
  </si>
  <si>
    <t>ул.Почтамтская 31</t>
  </si>
  <si>
    <t>ул.Почтамтская 33</t>
  </si>
  <si>
    <t>ул.Пролетарская 66</t>
  </si>
  <si>
    <t>по согл.заяв.</t>
  </si>
  <si>
    <t>кв.16,20</t>
  </si>
  <si>
    <t>замена трубы ХВС на ПП 20 с муфтами,бочатой</t>
  </si>
  <si>
    <t>замена крана шарового Ф15-2шт.,1/2 с американкой</t>
  </si>
  <si>
    <t>кв.20 кровля</t>
  </si>
  <si>
    <t>кв.51</t>
  </si>
  <si>
    <t>ремонт шифера на кровле</t>
  </si>
  <si>
    <t>10,5-кв.м</t>
  </si>
  <si>
    <t>5-маш.час</t>
  </si>
  <si>
    <t xml:space="preserve">   </t>
  </si>
  <si>
    <t>ул.Пролетарская 71</t>
  </si>
  <si>
    <t>кв.49,46</t>
  </si>
  <si>
    <t>замена участка канализации Ф110 с восстановителем раструба и сливом для унитаза</t>
  </si>
  <si>
    <t>7,55-м/п</t>
  </si>
  <si>
    <t>установка заглушки Ф110 и Ф50</t>
  </si>
  <si>
    <t xml:space="preserve">кв.18 </t>
  </si>
  <si>
    <t>вскрытие шифера на кровле</t>
  </si>
  <si>
    <t>выпрямление примыкания к вент.трубе/герметизация по периметру</t>
  </si>
  <si>
    <t>5-м/п</t>
  </si>
  <si>
    <t>ул.Свердлова 1</t>
  </si>
  <si>
    <t>ул.Свердлова 3</t>
  </si>
  <si>
    <t>ул.Свердлова 4</t>
  </si>
  <si>
    <t>ул.Свердлова 6</t>
  </si>
  <si>
    <t>ул.Свердлова 6а</t>
  </si>
  <si>
    <t>ул.Свердлова 7</t>
  </si>
  <si>
    <t>6,5-кв.м</t>
  </si>
  <si>
    <t>ул.Свердлова 8</t>
  </si>
  <si>
    <t>крепление сайдинга и ондулина</t>
  </si>
  <si>
    <t>7,6-кв.м</t>
  </si>
  <si>
    <t>ул.Свободы 40</t>
  </si>
  <si>
    <t>ул.Свободы 104</t>
  </si>
  <si>
    <t>ул.Свободы 139</t>
  </si>
  <si>
    <t>ул.Свободы 141</t>
  </si>
  <si>
    <t>ул.Серова 13</t>
  </si>
  <si>
    <t>ул.Серова 15</t>
  </si>
  <si>
    <t>ул.Серова 17</t>
  </si>
  <si>
    <t>ул.Серова 19</t>
  </si>
  <si>
    <t>ул.Серова 23</t>
  </si>
  <si>
    <t>ул.Серова 65</t>
  </si>
  <si>
    <t>замена участка канализации Ф110 на кровле с отводами</t>
  </si>
  <si>
    <t>герметизация примыкания трубы к кровле</t>
  </si>
  <si>
    <t>ул.Советская 96</t>
  </si>
  <si>
    <t>кв.39</t>
  </si>
  <si>
    <t>замена участка канализации Ф110 с ревизией</t>
  </si>
  <si>
    <t>установка радиатора на биметалл-12 секций</t>
  </si>
  <si>
    <t>замена трубы отопления на ПП 25 с муфтами,тройниками,угольниками</t>
  </si>
  <si>
    <t>замена крана шарового 3/4 с американкой,Ф25</t>
  </si>
  <si>
    <t>ул.Советская 113/1</t>
  </si>
  <si>
    <t>ул.Советская 113/2</t>
  </si>
  <si>
    <t>ул.Советская 113/3</t>
  </si>
  <si>
    <t>ул.Советская 115</t>
  </si>
  <si>
    <t>ул.Советская 117</t>
  </si>
  <si>
    <t>ул.Советская 119</t>
  </si>
  <si>
    <t>ул.Советская 121</t>
  </si>
  <si>
    <t>кв.1 подпол</t>
  </si>
  <si>
    <t>замена цанги Ф15,сгона</t>
  </si>
  <si>
    <t>вскрытие/зашивка деревянных полов для раб.слесарей</t>
  </si>
  <si>
    <t>2,8-кв.м</t>
  </si>
  <si>
    <t>09,10.07.2026</t>
  </si>
  <si>
    <t>ул.Советская 123</t>
  </si>
  <si>
    <t>ул.Советская 125</t>
  </si>
  <si>
    <t>ул.Советская 127</t>
  </si>
  <si>
    <t>1 эт.</t>
  </si>
  <si>
    <t>ул.Трудовая 40</t>
  </si>
  <si>
    <t>кв.76</t>
  </si>
  <si>
    <t>подв. под 63 кв.</t>
  </si>
  <si>
    <t>замена крана шарового Ф15 с ресьбой</t>
  </si>
  <si>
    <t>ул.Угольщиков 79</t>
  </si>
  <si>
    <t>ул.Угольщиков 81</t>
  </si>
  <si>
    <t>ул.Уральская 40</t>
  </si>
  <si>
    <t>ул.Чайковского 44а</t>
  </si>
  <si>
    <t>ул.Чайковского 48-3,4</t>
  </si>
  <si>
    <t>ул.Чайковского 147</t>
  </si>
  <si>
    <t>ул.Челюскинцев 40</t>
  </si>
  <si>
    <t>ул.Фёдорова 1</t>
  </si>
  <si>
    <t>ул.Фёдорова 3</t>
  </si>
  <si>
    <t>пер.Школьный 1</t>
  </si>
  <si>
    <t>2,4 под.</t>
  </si>
  <si>
    <t>герметизация стыков труб ливневки</t>
  </si>
  <si>
    <t>07,08.07.2026</t>
  </si>
  <si>
    <t>чердак</t>
  </si>
  <si>
    <t>соединение разошедшей ливневки</t>
  </si>
  <si>
    <t>Итог</t>
  </si>
  <si>
    <t xml:space="preserve">Всего </t>
  </si>
  <si>
    <t>текущий ремонт :</t>
  </si>
  <si>
    <t>Итого</t>
  </si>
  <si>
    <t>из них:</t>
  </si>
  <si>
    <t>ЖЭУ</t>
  </si>
  <si>
    <t>ЖКО</t>
  </si>
  <si>
    <t>кровля,кв.10</t>
  </si>
  <si>
    <t>ревизия примыкания подъездного козырька</t>
  </si>
  <si>
    <t xml:space="preserve">ревизия кровли на места протечек </t>
  </si>
  <si>
    <t>ревизия балконной плиты в квартире</t>
  </si>
  <si>
    <t>кв.87</t>
  </si>
  <si>
    <t>ревизия вентиляции</t>
  </si>
  <si>
    <t>ревизия кровли на места протечек</t>
  </si>
  <si>
    <t>замена трубы отопления на ПП 20 с муфтами,опорами,угольниками,отводами,бочатами</t>
  </si>
</sst>
</file>

<file path=xl/styles.xml><?xml version="1.0" encoding="utf-8"?>
<styleSheet xmlns="http://schemas.openxmlformats.org/spreadsheetml/2006/main">
  <numFmts count="2">
    <numFmt numFmtId="184" formatCode="dd\.mm\.yyyy"/>
    <numFmt numFmtId="185" formatCode="0.0"/>
  </numFmts>
  <fonts count="27">
    <font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4"/>
      <name val="Arial Cyr"/>
      <family val="2"/>
      <charset val="204"/>
    </font>
    <font>
      <i/>
      <sz val="12"/>
      <name val="Arial Cyr"/>
      <family val="2"/>
      <charset val="204"/>
    </font>
    <font>
      <b/>
      <sz val="24"/>
      <name val="Arial Cyr"/>
      <family val="2"/>
      <charset val="204"/>
    </font>
    <font>
      <b/>
      <i/>
      <sz val="14"/>
      <name val="Arial Cyr"/>
      <family val="2"/>
      <charset val="204"/>
    </font>
    <font>
      <i/>
      <sz val="10"/>
      <name val="Arial Cyr"/>
      <family val="2"/>
      <charset val="204"/>
    </font>
    <font>
      <b/>
      <i/>
      <sz val="11"/>
      <name val="Arial Cyr"/>
      <family val="2"/>
      <charset val="204"/>
    </font>
    <font>
      <b/>
      <i/>
      <u/>
      <sz val="10"/>
      <name val="Arial Cyr"/>
      <family val="2"/>
      <charset val="204"/>
    </font>
    <font>
      <i/>
      <u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 Cyr"/>
      <family val="2"/>
      <charset val="204"/>
    </font>
    <font>
      <i/>
      <sz val="11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sz val="10"/>
      <name val="Arial Cyr"/>
      <family val="2"/>
      <charset val="204"/>
    </font>
    <font>
      <sz val="10"/>
      <color rgb="FFFF0000"/>
      <name val="Arial Cyr"/>
      <family val="2"/>
      <charset val="204"/>
    </font>
    <font>
      <b/>
      <sz val="9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b/>
      <i/>
      <sz val="11"/>
      <color theme="1"/>
      <name val="Arial Cyr"/>
      <family val="2"/>
      <charset val="204"/>
    </font>
    <font>
      <i/>
      <u/>
      <sz val="10"/>
      <color theme="1"/>
      <name val="Arial Cyr"/>
      <family val="2"/>
      <charset val="204"/>
    </font>
    <font>
      <b/>
      <i/>
      <sz val="10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i/>
      <sz val="10"/>
      <color theme="1"/>
      <name val="Arial Cyr"/>
      <family val="2"/>
      <charset val="204"/>
    </font>
    <font>
      <b/>
      <i/>
      <u/>
      <sz val="10"/>
      <color theme="1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4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/>
    <xf numFmtId="0" fontId="0" fillId="0" borderId="0" xfId="0" applyBorder="1"/>
    <xf numFmtId="0" fontId="17" fillId="0" borderId="0" xfId="0" applyFont="1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4" fillId="0" borderId="0" xfId="0" applyFont="1" applyBorder="1" applyAlignment="1">
      <alignment horizontal="center"/>
    </xf>
    <xf numFmtId="0" fontId="0" fillId="0" borderId="0" xfId="0" applyFill="1"/>
    <xf numFmtId="0" fontId="5" fillId="0" borderId="0" xfId="0" applyFont="1" applyBorder="1" applyAlignment="1">
      <alignment horizont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9" fillId="2" borderId="5" xfId="0" applyFont="1" applyFill="1" applyBorder="1"/>
    <xf numFmtId="0" fontId="20" fillId="2" borderId="5" xfId="0" applyFont="1" applyFill="1" applyBorder="1" applyAlignment="1">
      <alignment horizontal="left" wrapText="1"/>
    </xf>
    <xf numFmtId="0" fontId="19" fillId="2" borderId="5" xfId="0" applyFont="1" applyFill="1" applyBorder="1" applyAlignment="1">
      <alignment horizontal="center"/>
    </xf>
    <xf numFmtId="0" fontId="19" fillId="0" borderId="0" xfId="0" applyFont="1" applyFill="1"/>
    <xf numFmtId="0" fontId="0" fillId="0" borderId="0" xfId="0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184" fontId="19" fillId="0" borderId="0" xfId="0" applyNumberFormat="1" applyFont="1" applyFill="1"/>
    <xf numFmtId="0" fontId="17" fillId="0" borderId="0" xfId="0" applyFont="1" applyBorder="1"/>
    <xf numFmtId="0" fontId="19" fillId="0" borderId="5" xfId="0" applyFont="1" applyFill="1" applyBorder="1"/>
    <xf numFmtId="0" fontId="21" fillId="0" borderId="5" xfId="0" applyFont="1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184" fontId="19" fillId="0" borderId="5" xfId="0" applyNumberFormat="1" applyFont="1" applyFill="1" applyBorder="1" applyAlignment="1">
      <alignment horizontal="right"/>
    </xf>
    <xf numFmtId="0" fontId="19" fillId="3" borderId="0" xfId="0" applyFont="1" applyFill="1"/>
    <xf numFmtId="184" fontId="0" fillId="0" borderId="0" xfId="0" applyNumberFormat="1" applyBorder="1" applyAlignment="1">
      <alignment horizontal="right"/>
    </xf>
    <xf numFmtId="0" fontId="0" fillId="0" borderId="0" xfId="0" applyFill="1" applyBorder="1"/>
    <xf numFmtId="0" fontId="19" fillId="0" borderId="5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4" fontId="19" fillId="0" borderId="0" xfId="0" applyNumberFormat="1" applyFont="1" applyFill="1" applyBorder="1" applyAlignment="1">
      <alignment horizontal="center"/>
    </xf>
    <xf numFmtId="184" fontId="19" fillId="0" borderId="0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84" fontId="17" fillId="0" borderId="0" xfId="0" applyNumberFormat="1" applyFont="1" applyBorder="1"/>
    <xf numFmtId="184" fontId="0" fillId="0" borderId="0" xfId="0" applyNumberFormat="1" applyBorder="1"/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4" fontId="0" fillId="0" borderId="0" xfId="0" applyNumberFormat="1" applyFill="1" applyBorder="1" applyAlignment="1">
      <alignment horizontal="center"/>
    </xf>
    <xf numFmtId="49" fontId="19" fillId="0" borderId="0" xfId="0" applyNumberFormat="1" applyFont="1" applyFill="1" applyBorder="1" applyAlignment="1">
      <alignment horizontal="right"/>
    </xf>
    <xf numFmtId="184" fontId="19" fillId="0" borderId="0" xfId="0" applyNumberFormat="1" applyFont="1" applyFill="1" applyBorder="1"/>
    <xf numFmtId="0" fontId="12" fillId="0" borderId="0" xfId="0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184" fontId="12" fillId="0" borderId="0" xfId="0" applyNumberFormat="1" applyFont="1" applyFill="1" applyBorder="1" applyAlignment="1">
      <alignment horizontal="right"/>
    </xf>
    <xf numFmtId="0" fontId="0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4" fontId="17" fillId="0" borderId="0" xfId="0" applyNumberFormat="1" applyFont="1" applyFill="1" applyBorder="1" applyAlignment="1">
      <alignment horizontal="center"/>
    </xf>
    <xf numFmtId="0" fontId="19" fillId="4" borderId="0" xfId="0" applyFont="1" applyFill="1"/>
    <xf numFmtId="0" fontId="0" fillId="4" borderId="0" xfId="0" applyFill="1" applyBorder="1"/>
    <xf numFmtId="0" fontId="0" fillId="4" borderId="0" xfId="0" applyFill="1"/>
    <xf numFmtId="2" fontId="0" fillId="0" borderId="5" xfId="0" applyNumberFormat="1" applyFill="1" applyBorder="1" applyAlignment="1">
      <alignment horizontal="center"/>
    </xf>
    <xf numFmtId="49" fontId="19" fillId="0" borderId="5" xfId="0" applyNumberFormat="1" applyFont="1" applyFill="1" applyBorder="1" applyAlignment="1">
      <alignment horizontal="right"/>
    </xf>
    <xf numFmtId="2" fontId="0" fillId="0" borderId="0" xfId="0" applyNumberFormat="1"/>
    <xf numFmtId="0" fontId="17" fillId="0" borderId="0" xfId="0" applyFont="1" applyFill="1"/>
    <xf numFmtId="4" fontId="19" fillId="0" borderId="5" xfId="0" applyNumberFormat="1" applyFont="1" applyFill="1" applyBorder="1" applyAlignment="1">
      <alignment horizontal="center"/>
    </xf>
    <xf numFmtId="184" fontId="19" fillId="0" borderId="5" xfId="0" applyNumberFormat="1" applyFont="1" applyFill="1" applyBorder="1"/>
    <xf numFmtId="0" fontId="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4" fontId="0" fillId="0" borderId="0" xfId="0" applyNumberFormat="1"/>
    <xf numFmtId="0" fontId="22" fillId="0" borderId="5" xfId="0" applyFont="1" applyFill="1" applyBorder="1" applyAlignment="1">
      <alignment horizontal="center"/>
    </xf>
    <xf numFmtId="4" fontId="17" fillId="0" borderId="0" xfId="0" applyNumberFormat="1" applyFont="1" applyBorder="1" applyAlignment="1">
      <alignment horizontal="center"/>
    </xf>
    <xf numFmtId="0" fontId="17" fillId="0" borderId="5" xfId="0" applyFont="1" applyFill="1" applyBorder="1"/>
    <xf numFmtId="0" fontId="0" fillId="0" borderId="0" xfId="0" applyAlignment="1">
      <alignment horizontal="center"/>
    </xf>
    <xf numFmtId="184" fontId="0" fillId="0" borderId="0" xfId="0" applyNumberFormat="1"/>
    <xf numFmtId="0" fontId="0" fillId="0" borderId="5" xfId="0" applyFill="1" applyBorder="1" applyAlignment="1">
      <alignment horizontal="left"/>
    </xf>
    <xf numFmtId="0" fontId="19" fillId="0" borderId="6" xfId="0" applyFont="1" applyFill="1" applyBorder="1"/>
    <xf numFmtId="2" fontId="19" fillId="0" borderId="5" xfId="0" applyNumberFormat="1" applyFont="1" applyFill="1" applyBorder="1" applyAlignment="1">
      <alignment horizontal="center"/>
    </xf>
    <xf numFmtId="184" fontId="0" fillId="0" borderId="0" xfId="0" applyNumberFormat="1" applyFill="1" applyBorder="1"/>
    <xf numFmtId="4" fontId="23" fillId="0" borderId="5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2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0" borderId="5" xfId="0" applyFont="1" applyFill="1" applyBorder="1"/>
    <xf numFmtId="0" fontId="6" fillId="0" borderId="5" xfId="0" applyFont="1" applyFill="1" applyBorder="1" applyAlignment="1">
      <alignment horizontal="center"/>
    </xf>
    <xf numFmtId="4" fontId="0" fillId="0" borderId="0" xfId="0" applyNumberFormat="1" applyFill="1" applyAlignment="1"/>
    <xf numFmtId="4" fontId="0" fillId="0" borderId="0" xfId="0" applyNumberFormat="1" applyFill="1"/>
    <xf numFmtId="4" fontId="0" fillId="0" borderId="0" xfId="0" applyNumberFormat="1" applyAlignment="1"/>
    <xf numFmtId="0" fontId="0" fillId="0" borderId="0" xfId="0" applyFont="1" applyFill="1" applyBorder="1" applyAlignment="1">
      <alignment horizontal="center"/>
    </xf>
    <xf numFmtId="4" fontId="0" fillId="0" borderId="0" xfId="0" applyNumberFormat="1" applyFill="1" applyBorder="1" applyAlignment="1">
      <alignment horizontal="right"/>
    </xf>
    <xf numFmtId="4" fontId="0" fillId="0" borderId="0" xfId="0" applyNumberFormat="1" applyFill="1" applyBorder="1"/>
    <xf numFmtId="0" fontId="20" fillId="0" borderId="5" xfId="0" applyFont="1" applyFill="1" applyBorder="1" applyAlignment="1">
      <alignment horizontal="left"/>
    </xf>
    <xf numFmtId="4" fontId="0" fillId="0" borderId="0" xfId="0" applyNumberFormat="1" applyFill="1" applyBorder="1" applyAlignment="1"/>
    <xf numFmtId="0" fontId="24" fillId="0" borderId="0" xfId="0" applyFont="1" applyFill="1"/>
    <xf numFmtId="185" fontId="0" fillId="0" borderId="0" xfId="0" applyNumberFormat="1"/>
    <xf numFmtId="2" fontId="19" fillId="0" borderId="0" xfId="0" applyNumberFormat="1" applyFont="1" applyFill="1" applyBorder="1" applyAlignment="1">
      <alignment horizontal="center"/>
    </xf>
    <xf numFmtId="0" fontId="19" fillId="0" borderId="5" xfId="0" applyFont="1" applyFill="1" applyBorder="1" applyAlignment="1">
      <alignment horizontal="right"/>
    </xf>
    <xf numFmtId="4" fontId="17" fillId="0" borderId="0" xfId="0" applyNumberFormat="1" applyFont="1"/>
    <xf numFmtId="0" fontId="0" fillId="0" borderId="0" xfId="0" applyFill="1" applyAlignment="1">
      <alignment horizontal="center"/>
    </xf>
    <xf numFmtId="0" fontId="13" fillId="0" borderId="0" xfId="0" applyFont="1" applyFill="1" applyBorder="1" applyAlignment="1">
      <alignment horizontal="left"/>
    </xf>
    <xf numFmtId="4" fontId="14" fillId="0" borderId="0" xfId="0" applyNumberFormat="1" applyFont="1" applyFill="1" applyBorder="1" applyAlignment="1">
      <alignment horizontal="right"/>
    </xf>
    <xf numFmtId="0" fontId="15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2" fontId="14" fillId="0" borderId="0" xfId="0" applyNumberFormat="1" applyFont="1"/>
    <xf numFmtId="0" fontId="7" fillId="0" borderId="0" xfId="0" applyFont="1" applyFill="1" applyBorder="1" applyAlignment="1">
      <alignment horizontal="left"/>
    </xf>
    <xf numFmtId="0" fontId="14" fillId="0" borderId="0" xfId="0" applyFont="1"/>
    <xf numFmtId="14" fontId="19" fillId="0" borderId="0" xfId="0" applyNumberFormat="1" applyFont="1" applyFill="1"/>
    <xf numFmtId="0" fontId="23" fillId="0" borderId="5" xfId="0" applyFont="1" applyFill="1" applyBorder="1" applyAlignment="1">
      <alignment horizontal="center"/>
    </xf>
    <xf numFmtId="0" fontId="19" fillId="0" borderId="7" xfId="0" applyFont="1" applyFill="1" applyBorder="1"/>
    <xf numFmtId="0" fontId="21" fillId="0" borderId="7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22" fillId="0" borderId="6" xfId="0" applyFont="1" applyFill="1" applyBorder="1" applyAlignment="1">
      <alignment horizontal="center"/>
    </xf>
    <xf numFmtId="4" fontId="23" fillId="0" borderId="6" xfId="0" applyNumberFormat="1" applyFont="1" applyFill="1" applyBorder="1" applyAlignment="1">
      <alignment horizontal="center"/>
    </xf>
    <xf numFmtId="184" fontId="0" fillId="0" borderId="5" xfId="0" applyNumberFormat="1" applyFill="1" applyBorder="1" applyAlignment="1">
      <alignment horizontal="right"/>
    </xf>
    <xf numFmtId="2" fontId="23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4" fontId="11" fillId="0" borderId="5" xfId="0" applyNumberFormat="1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left"/>
    </xf>
    <xf numFmtId="0" fontId="26" fillId="0" borderId="5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left"/>
    </xf>
    <xf numFmtId="0" fontId="21" fillId="0" borderId="6" xfId="0" applyFont="1" applyFill="1" applyBorder="1" applyAlignment="1">
      <alignment horizontal="center"/>
    </xf>
    <xf numFmtId="184" fontId="0" fillId="0" borderId="5" xfId="0" applyNumberFormat="1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184" fontId="19" fillId="2" borderId="5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56"/>
  <sheetViews>
    <sheetView tabSelected="1" topLeftCell="A1212" workbookViewId="0">
      <selection activeCell="F1252" sqref="F1252"/>
    </sheetView>
  </sheetViews>
  <sheetFormatPr defaultColWidth="9.28515625" defaultRowHeight="12.75"/>
  <cols>
    <col min="1" max="1" width="4.28515625" customWidth="1"/>
    <col min="2" max="2" width="22.28515625" customWidth="1"/>
    <col min="3" max="3" width="40.7109375" customWidth="1"/>
    <col min="4" max="5" width="12" customWidth="1"/>
    <col min="6" max="6" width="25.140625" customWidth="1"/>
    <col min="7" max="7" width="14.140625" customWidth="1"/>
    <col min="8" max="8" width="10.85546875" bestFit="1" customWidth="1"/>
    <col min="11" max="11" width="11.5703125" customWidth="1"/>
    <col min="12" max="12" width="11.7109375" bestFit="1" customWidth="1"/>
    <col min="13" max="13" width="11.7109375" customWidth="1"/>
    <col min="14" max="14" width="14.42578125" customWidth="1"/>
    <col min="15" max="15" width="10.140625" bestFit="1" customWidth="1"/>
    <col min="16" max="16" width="11.7109375" style="1" bestFit="1" customWidth="1"/>
    <col min="17" max="18" width="10.140625" bestFit="1" customWidth="1"/>
  </cols>
  <sheetData>
    <row r="1" spans="1:16" ht="18">
      <c r="A1" s="2"/>
      <c r="B1" s="3" t="s">
        <v>0</v>
      </c>
      <c r="C1" s="4"/>
      <c r="D1" s="4"/>
      <c r="E1" s="4"/>
      <c r="F1" s="4"/>
      <c r="G1" s="5"/>
      <c r="P1" s="6"/>
    </row>
    <row r="2" spans="1:16">
      <c r="A2" s="7"/>
      <c r="B2" s="8"/>
      <c r="C2" s="5"/>
      <c r="D2" s="5"/>
      <c r="E2" s="5"/>
      <c r="F2" s="5"/>
      <c r="G2" s="5"/>
      <c r="P2" s="6"/>
    </row>
    <row r="3" spans="1:16" ht="15">
      <c r="A3" s="9"/>
      <c r="B3" s="10" t="s">
        <v>1</v>
      </c>
      <c r="C3" s="5"/>
      <c r="D3" s="5"/>
      <c r="E3" s="5"/>
      <c r="F3" s="5"/>
      <c r="G3" s="5"/>
      <c r="P3" s="6"/>
    </row>
    <row r="4" spans="1:16" ht="15">
      <c r="A4" s="7"/>
      <c r="B4" s="11" t="s">
        <v>2</v>
      </c>
      <c r="C4" s="5"/>
      <c r="D4" s="5"/>
      <c r="E4" s="5"/>
      <c r="F4" s="5"/>
      <c r="G4" s="5"/>
      <c r="P4" s="6"/>
    </row>
    <row r="5" spans="1:16" ht="15">
      <c r="A5" s="7"/>
      <c r="B5" s="12" t="s">
        <v>3</v>
      </c>
      <c r="C5" s="5"/>
      <c r="D5" s="5"/>
      <c r="E5" s="5"/>
      <c r="F5" s="5"/>
      <c r="G5" s="13"/>
      <c r="P5" s="6"/>
    </row>
    <row r="6" spans="1:16">
      <c r="A6" s="7"/>
      <c r="B6" s="14" t="s">
        <v>4</v>
      </c>
      <c r="C6" s="8" t="s">
        <v>5</v>
      </c>
      <c r="D6" s="8"/>
      <c r="E6" s="8"/>
      <c r="F6" s="5"/>
      <c r="G6" s="8"/>
      <c r="P6" s="6"/>
    </row>
    <row r="7" spans="1:16">
      <c r="A7" s="15"/>
      <c r="B7" s="5"/>
      <c r="C7" s="5"/>
      <c r="D7" s="5"/>
      <c r="E7" s="5"/>
      <c r="F7" s="5"/>
      <c r="G7" s="5"/>
      <c r="P7" s="6"/>
    </row>
    <row r="8" spans="1:16">
      <c r="A8" s="15"/>
      <c r="B8" s="5"/>
      <c r="C8" s="5"/>
      <c r="D8" s="5"/>
      <c r="E8" s="5"/>
      <c r="F8" s="5"/>
      <c r="G8" s="5"/>
      <c r="P8" s="6"/>
    </row>
    <row r="9" spans="1:16" ht="30">
      <c r="A9" s="141" t="s">
        <v>6</v>
      </c>
      <c r="B9" s="142"/>
      <c r="C9" s="142"/>
      <c r="D9" s="142"/>
      <c r="E9" s="142"/>
      <c r="F9" s="142"/>
      <c r="G9" s="16"/>
      <c r="H9" s="17"/>
      <c r="I9" s="17"/>
      <c r="P9" s="6"/>
    </row>
    <row r="10" spans="1:16" ht="18.75">
      <c r="A10" s="143" t="s">
        <v>7</v>
      </c>
      <c r="B10" s="144"/>
      <c r="C10" s="144"/>
      <c r="D10" s="144"/>
      <c r="E10" s="144"/>
      <c r="F10" s="144"/>
      <c r="G10" s="18"/>
      <c r="H10" s="17"/>
      <c r="I10" s="17"/>
      <c r="P10" s="6"/>
    </row>
    <row r="11" spans="1:16" ht="18.75">
      <c r="A11" s="145" t="s">
        <v>8</v>
      </c>
      <c r="B11" s="146"/>
      <c r="C11" s="146"/>
      <c r="D11" s="146"/>
      <c r="E11" s="146"/>
      <c r="F11" s="146"/>
      <c r="G11" s="18"/>
      <c r="H11" s="17"/>
      <c r="I11" s="17"/>
      <c r="P11" s="6"/>
    </row>
    <row r="12" spans="1:16" ht="168">
      <c r="A12" s="19" t="s">
        <v>9</v>
      </c>
      <c r="B12" s="20" t="s">
        <v>10</v>
      </c>
      <c r="C12" s="20" t="s">
        <v>11</v>
      </c>
      <c r="D12" s="19" t="s">
        <v>12</v>
      </c>
      <c r="E12" s="19" t="s">
        <v>13</v>
      </c>
      <c r="F12" s="19" t="s">
        <v>14</v>
      </c>
      <c r="G12" s="19" t="s">
        <v>15</v>
      </c>
      <c r="H12" s="17"/>
      <c r="I12" s="17"/>
      <c r="J12" s="17"/>
      <c r="K12" s="21"/>
      <c r="L12" s="21"/>
      <c r="M12" s="22"/>
      <c r="P12" s="6"/>
    </row>
    <row r="13" spans="1:16" ht="28.5">
      <c r="A13" s="23">
        <v>1</v>
      </c>
      <c r="B13" s="24" t="s">
        <v>16</v>
      </c>
      <c r="C13" s="23"/>
      <c r="D13" s="25"/>
      <c r="E13" s="25"/>
      <c r="F13" s="25"/>
      <c r="G13" s="23"/>
      <c r="H13" s="26"/>
      <c r="I13" s="27"/>
      <c r="J13" s="17"/>
      <c r="P13" s="6"/>
    </row>
    <row r="14" spans="1:16">
      <c r="A14" s="23"/>
      <c r="B14" s="28" t="s">
        <v>17</v>
      </c>
      <c r="C14" s="23"/>
      <c r="D14" s="25"/>
      <c r="E14" s="25"/>
      <c r="F14" s="25"/>
      <c r="G14" s="23"/>
      <c r="H14" s="26"/>
      <c r="I14" s="27"/>
      <c r="J14" s="17"/>
      <c r="P14" s="6"/>
    </row>
    <row r="15" spans="1:16">
      <c r="A15" s="31"/>
      <c r="B15" s="32" t="s">
        <v>18</v>
      </c>
      <c r="C15" s="33" t="s">
        <v>19</v>
      </c>
      <c r="D15" s="34" t="s">
        <v>20</v>
      </c>
      <c r="E15" s="34">
        <f>2404.25+1908.27+2404.25</f>
        <v>6716.77</v>
      </c>
      <c r="F15" s="34"/>
      <c r="G15" s="71"/>
      <c r="H15" s="29">
        <v>46210</v>
      </c>
      <c r="I15" s="27"/>
      <c r="J15" s="17"/>
      <c r="P15" s="6"/>
    </row>
    <row r="16" spans="1:16">
      <c r="A16" s="31"/>
      <c r="B16" s="32" t="s">
        <v>152</v>
      </c>
      <c r="C16" s="33" t="s">
        <v>740</v>
      </c>
      <c r="D16" s="34" t="s">
        <v>20</v>
      </c>
      <c r="E16" s="34">
        <v>2404.25</v>
      </c>
      <c r="F16" s="34"/>
      <c r="G16" s="71"/>
      <c r="H16" s="29">
        <v>46220</v>
      </c>
      <c r="I16" s="27"/>
      <c r="J16" s="17"/>
      <c r="P16" s="6"/>
    </row>
    <row r="17" spans="1:17">
      <c r="A17" s="31"/>
      <c r="B17" s="32" t="s">
        <v>21</v>
      </c>
      <c r="C17" s="33" t="s">
        <v>22</v>
      </c>
      <c r="D17" s="34" t="s">
        <v>20</v>
      </c>
      <c r="E17" s="39">
        <v>1359.07</v>
      </c>
      <c r="F17" s="39" t="s">
        <v>23</v>
      </c>
      <c r="G17" s="35"/>
      <c r="H17" s="29">
        <v>46209</v>
      </c>
      <c r="I17" s="27"/>
      <c r="J17" s="17"/>
      <c r="P17" s="6"/>
    </row>
    <row r="18" spans="1:17">
      <c r="A18" s="31"/>
      <c r="B18" s="76" t="s">
        <v>24</v>
      </c>
      <c r="C18" s="31" t="s">
        <v>25</v>
      </c>
      <c r="D18" s="39"/>
      <c r="E18" s="85">
        <f>SUM(E15:E17)</f>
        <v>10480.09</v>
      </c>
      <c r="F18" s="39"/>
      <c r="G18" s="31"/>
      <c r="H18" s="26"/>
      <c r="I18" s="17"/>
      <c r="J18" s="17"/>
      <c r="P18" s="30"/>
    </row>
    <row r="19" spans="1:17" ht="14.25">
      <c r="A19" s="31">
        <v>2</v>
      </c>
      <c r="B19" s="100" t="s">
        <v>26</v>
      </c>
      <c r="C19" s="31"/>
      <c r="D19" s="39"/>
      <c r="E19" s="39"/>
      <c r="F19" s="39"/>
      <c r="G19" s="31"/>
      <c r="H19" s="26"/>
      <c r="I19" s="17"/>
      <c r="J19" s="17"/>
      <c r="P19"/>
    </row>
    <row r="20" spans="1:17">
      <c r="A20" s="31"/>
      <c r="B20" s="32" t="s">
        <v>17</v>
      </c>
      <c r="C20" s="31"/>
      <c r="D20" s="39"/>
      <c r="E20" s="39"/>
      <c r="F20" s="39"/>
      <c r="G20" s="31"/>
      <c r="H20" s="26"/>
      <c r="I20" s="17"/>
      <c r="J20" s="17"/>
      <c r="P20"/>
    </row>
    <row r="21" spans="1:17">
      <c r="A21" s="31"/>
      <c r="B21" s="32"/>
      <c r="C21" s="33"/>
      <c r="D21" s="34"/>
      <c r="E21" s="34"/>
      <c r="F21" s="34"/>
      <c r="G21" s="35"/>
      <c r="H21" s="26"/>
      <c r="I21" s="17"/>
      <c r="J21" s="17"/>
      <c r="P21" s="6"/>
    </row>
    <row r="22" spans="1:17">
      <c r="A22" s="31"/>
      <c r="B22" s="76" t="s">
        <v>24</v>
      </c>
      <c r="C22" s="31"/>
      <c r="D22" s="39"/>
      <c r="E22" s="85">
        <f>SUM(E21:E21)</f>
        <v>0</v>
      </c>
      <c r="F22" s="39"/>
      <c r="G22" s="31"/>
      <c r="H22" s="26"/>
      <c r="I22" s="17"/>
      <c r="J22" s="17"/>
      <c r="P22" s="6"/>
    </row>
    <row r="23" spans="1:17" ht="14.25">
      <c r="A23" s="31">
        <v>3</v>
      </c>
      <c r="B23" s="100" t="s">
        <v>27</v>
      </c>
      <c r="C23" s="31"/>
      <c r="D23" s="39"/>
      <c r="E23" s="39"/>
      <c r="F23" s="39"/>
      <c r="G23" s="31"/>
      <c r="H23" s="36" t="s">
        <v>28</v>
      </c>
      <c r="I23" s="17"/>
      <c r="J23" s="17"/>
      <c r="P23" s="6"/>
      <c r="Q23" s="37"/>
    </row>
    <row r="24" spans="1:17">
      <c r="A24" s="31"/>
      <c r="B24" s="32" t="s">
        <v>17</v>
      </c>
      <c r="C24" s="31"/>
      <c r="D24" s="39"/>
      <c r="E24" s="39"/>
      <c r="F24" s="39"/>
      <c r="G24" s="31"/>
      <c r="H24" s="26"/>
      <c r="I24" s="38"/>
      <c r="J24" s="17"/>
      <c r="P24" s="6"/>
    </row>
    <row r="25" spans="1:17">
      <c r="A25" s="31"/>
      <c r="B25" s="39"/>
      <c r="C25" s="33"/>
      <c r="D25" s="34"/>
      <c r="E25" s="39"/>
      <c r="F25" s="39"/>
      <c r="G25" s="35"/>
      <c r="H25" s="29"/>
      <c r="I25" s="38"/>
      <c r="J25" s="17"/>
      <c r="P25" s="6"/>
    </row>
    <row r="26" spans="1:17">
      <c r="A26" s="31"/>
      <c r="B26" s="76" t="s">
        <v>24</v>
      </c>
      <c r="C26" s="31"/>
      <c r="D26" s="39"/>
      <c r="E26" s="85">
        <f>SUM(E25:E25)</f>
        <v>0</v>
      </c>
      <c r="F26" s="39"/>
      <c r="G26" s="31"/>
      <c r="H26" s="26"/>
      <c r="I26" s="38"/>
      <c r="J26" s="17"/>
      <c r="P26" s="6"/>
    </row>
    <row r="27" spans="1:17" ht="14.25">
      <c r="A27" s="31">
        <v>4</v>
      </c>
      <c r="B27" s="100" t="s">
        <v>29</v>
      </c>
      <c r="C27" s="31"/>
      <c r="D27" s="39"/>
      <c r="E27" s="39"/>
      <c r="F27" s="39"/>
      <c r="G27" s="31"/>
      <c r="H27" s="26"/>
      <c r="I27" s="38"/>
      <c r="J27" s="17"/>
      <c r="K27" s="5"/>
      <c r="L27" s="5"/>
      <c r="M27" s="5"/>
      <c r="N27" s="5"/>
      <c r="P27" s="6"/>
    </row>
    <row r="28" spans="1:17">
      <c r="A28" s="31"/>
      <c r="B28" s="32" t="s">
        <v>17</v>
      </c>
      <c r="C28" s="31"/>
      <c r="D28" s="39"/>
      <c r="E28" s="39"/>
      <c r="F28" s="39"/>
      <c r="G28" s="31"/>
      <c r="H28" s="26"/>
      <c r="I28" s="38"/>
      <c r="J28" s="17"/>
      <c r="K28" s="5"/>
      <c r="L28" s="5"/>
      <c r="M28" s="5"/>
      <c r="N28" s="5"/>
      <c r="P28" s="6"/>
    </row>
    <row r="29" spans="1:17">
      <c r="A29" s="31"/>
      <c r="B29" s="32" t="s">
        <v>30</v>
      </c>
      <c r="C29" s="33" t="s">
        <v>22</v>
      </c>
      <c r="D29" s="34" t="s">
        <v>20</v>
      </c>
      <c r="E29" s="58">
        <v>1359.07</v>
      </c>
      <c r="F29" s="34" t="s">
        <v>23</v>
      </c>
      <c r="G29" s="33"/>
      <c r="H29" s="29">
        <v>46219</v>
      </c>
      <c r="I29" s="38"/>
      <c r="J29" s="17"/>
      <c r="K29" s="5"/>
      <c r="L29" s="5"/>
      <c r="M29" s="5"/>
      <c r="N29" s="5"/>
      <c r="P29" s="6"/>
    </row>
    <row r="30" spans="1:17">
      <c r="A30" s="31"/>
      <c r="B30" s="76" t="s">
        <v>24</v>
      </c>
      <c r="C30" s="31"/>
      <c r="D30" s="39"/>
      <c r="E30" s="85">
        <f>SUM(E29:E29)</f>
        <v>1359.07</v>
      </c>
      <c r="F30" s="39"/>
      <c r="G30" s="31"/>
      <c r="H30" s="26"/>
      <c r="I30" s="17"/>
      <c r="J30" s="17"/>
      <c r="P30" s="6"/>
    </row>
    <row r="31" spans="1:17" ht="14.25">
      <c r="A31" s="31">
        <v>5</v>
      </c>
      <c r="B31" s="100" t="s">
        <v>31</v>
      </c>
      <c r="C31" s="31"/>
      <c r="D31" s="39"/>
      <c r="E31" s="116"/>
      <c r="F31" s="39"/>
      <c r="G31" s="31"/>
      <c r="H31" s="26"/>
      <c r="I31" s="40"/>
      <c r="J31" s="41"/>
      <c r="K31" s="41"/>
      <c r="L31" s="42"/>
      <c r="M31" s="42"/>
      <c r="N31" s="42"/>
      <c r="O31" s="43"/>
      <c r="P31" s="44"/>
    </row>
    <row r="32" spans="1:17" ht="13.5" customHeight="1">
      <c r="A32" s="31"/>
      <c r="B32" s="32" t="s">
        <v>17</v>
      </c>
      <c r="C32" s="31"/>
      <c r="D32" s="39"/>
      <c r="E32" s="116"/>
      <c r="F32" s="39"/>
      <c r="G32" s="31"/>
      <c r="H32" s="26"/>
      <c r="I32" s="40"/>
      <c r="J32" s="41"/>
      <c r="K32" s="41"/>
      <c r="L32" s="42"/>
      <c r="M32" s="42"/>
      <c r="N32" s="42"/>
      <c r="O32" s="43"/>
      <c r="P32" s="44"/>
    </row>
    <row r="33" spans="1:18" ht="13.5" customHeight="1">
      <c r="A33" s="31"/>
      <c r="B33" s="32" t="s">
        <v>32</v>
      </c>
      <c r="C33" s="33" t="s">
        <v>33</v>
      </c>
      <c r="D33" s="39" t="s">
        <v>20</v>
      </c>
      <c r="E33" s="39">
        <v>2682.56</v>
      </c>
      <c r="F33" s="39" t="s">
        <v>23</v>
      </c>
      <c r="G33" s="31"/>
      <c r="H33" s="29">
        <v>46218</v>
      </c>
      <c r="I33" s="40"/>
      <c r="J33" s="41"/>
      <c r="K33" s="41"/>
      <c r="L33" s="42"/>
      <c r="M33" s="42"/>
      <c r="N33" s="42"/>
      <c r="O33" s="43"/>
      <c r="P33" s="44"/>
    </row>
    <row r="34" spans="1:18" ht="13.5" customHeight="1">
      <c r="A34" s="31"/>
      <c r="B34" s="32"/>
      <c r="C34" s="33" t="s">
        <v>34</v>
      </c>
      <c r="D34" s="39" t="s">
        <v>20</v>
      </c>
      <c r="E34" s="39">
        <v>11627.83</v>
      </c>
      <c r="F34" s="39" t="s">
        <v>35</v>
      </c>
      <c r="G34" s="31"/>
      <c r="H34" s="29">
        <v>46219</v>
      </c>
      <c r="I34" s="40"/>
      <c r="J34" s="41"/>
      <c r="K34" s="41"/>
      <c r="L34" s="42"/>
      <c r="M34" s="42"/>
      <c r="N34" s="42"/>
      <c r="O34" s="43"/>
      <c r="P34" s="44"/>
    </row>
    <row r="35" spans="1:18" ht="13.5" customHeight="1">
      <c r="A35" s="31"/>
      <c r="B35" s="32" t="s">
        <v>36</v>
      </c>
      <c r="C35" s="33" t="s">
        <v>22</v>
      </c>
      <c r="D35" s="34" t="s">
        <v>20</v>
      </c>
      <c r="E35" s="58">
        <v>1359.07</v>
      </c>
      <c r="F35" s="34" t="s">
        <v>23</v>
      </c>
      <c r="G35" s="33"/>
      <c r="H35" s="29">
        <v>46211</v>
      </c>
      <c r="I35" s="40"/>
      <c r="J35" s="41"/>
      <c r="K35" s="41"/>
      <c r="L35" s="42"/>
      <c r="M35" s="42"/>
      <c r="N35" s="42"/>
      <c r="O35" s="43"/>
      <c r="P35" s="44"/>
    </row>
    <row r="36" spans="1:18" ht="13.5" customHeight="1">
      <c r="A36" s="31"/>
      <c r="B36" s="32" t="s">
        <v>37</v>
      </c>
      <c r="C36" s="33" t="s">
        <v>38</v>
      </c>
      <c r="D36" s="39" t="s">
        <v>20</v>
      </c>
      <c r="E36" s="39">
        <f>183654.95+1164.29</f>
        <v>184819.24000000002</v>
      </c>
      <c r="F36" s="39"/>
      <c r="G36" s="31"/>
      <c r="H36" s="29" t="s">
        <v>39</v>
      </c>
      <c r="I36" s="40"/>
      <c r="J36" s="41"/>
      <c r="K36" s="41"/>
      <c r="L36" s="42"/>
      <c r="M36" s="42"/>
      <c r="N36" s="42"/>
      <c r="O36" s="43"/>
      <c r="P36" s="44"/>
    </row>
    <row r="37" spans="1:18" ht="13.5" customHeight="1">
      <c r="A37" s="31"/>
      <c r="B37" s="32"/>
      <c r="C37" s="33" t="s">
        <v>40</v>
      </c>
      <c r="D37" s="39" t="s">
        <v>20</v>
      </c>
      <c r="E37" s="39">
        <f>10500+700.04+4090.59</f>
        <v>15290.630000000001</v>
      </c>
      <c r="F37" s="39" t="s">
        <v>41</v>
      </c>
      <c r="G37" s="31"/>
      <c r="H37" s="29">
        <v>46205</v>
      </c>
      <c r="I37" s="40"/>
      <c r="J37" s="41"/>
      <c r="K37" s="41"/>
      <c r="L37" s="42"/>
      <c r="M37" s="42"/>
      <c r="N37" s="42"/>
      <c r="O37" s="43"/>
      <c r="P37" s="44"/>
    </row>
    <row r="38" spans="1:18">
      <c r="A38" s="31"/>
      <c r="B38" s="76" t="s">
        <v>24</v>
      </c>
      <c r="C38" s="31"/>
      <c r="D38" s="39"/>
      <c r="E38" s="85">
        <f>SUM(E33:E37)</f>
        <v>215779.33000000002</v>
      </c>
      <c r="F38" s="39"/>
      <c r="G38" s="31"/>
      <c r="H38" s="26"/>
      <c r="I38" s="38"/>
      <c r="J38" s="17"/>
      <c r="P38" s="6"/>
    </row>
    <row r="39" spans="1:18" ht="14.25">
      <c r="A39" s="31">
        <v>6</v>
      </c>
      <c r="B39" s="100" t="s">
        <v>42</v>
      </c>
      <c r="C39" s="31"/>
      <c r="D39" s="39"/>
      <c r="E39" s="39"/>
      <c r="F39" s="39"/>
      <c r="G39" s="31"/>
      <c r="H39" s="26"/>
      <c r="I39" s="17"/>
      <c r="J39" s="17"/>
      <c r="K39" s="5"/>
      <c r="L39" s="5"/>
      <c r="M39" s="5"/>
      <c r="N39" s="5"/>
      <c r="P39" s="6"/>
    </row>
    <row r="40" spans="1:18">
      <c r="A40" s="31"/>
      <c r="B40" s="32" t="s">
        <v>17</v>
      </c>
      <c r="C40" s="31"/>
      <c r="D40" s="39"/>
      <c r="E40" s="39"/>
      <c r="F40" s="39"/>
      <c r="G40" s="31"/>
      <c r="H40" s="26"/>
      <c r="I40" s="17"/>
      <c r="J40" s="17"/>
      <c r="P40" s="6"/>
    </row>
    <row r="41" spans="1:18">
      <c r="A41" s="31"/>
      <c r="B41" s="32"/>
      <c r="C41" s="33"/>
      <c r="D41" s="34"/>
      <c r="E41" s="58"/>
      <c r="F41" s="34"/>
      <c r="G41" s="33"/>
      <c r="H41" s="26"/>
      <c r="I41" s="17"/>
      <c r="J41" s="17"/>
      <c r="P41" s="6"/>
    </row>
    <row r="42" spans="1:18">
      <c r="A42" s="31"/>
      <c r="B42" s="76" t="s">
        <v>24</v>
      </c>
      <c r="C42" s="31"/>
      <c r="D42" s="39"/>
      <c r="E42" s="85">
        <f>SUM(E41:E41)</f>
        <v>0</v>
      </c>
      <c r="F42" s="39"/>
      <c r="G42" s="31"/>
      <c r="H42" s="26"/>
      <c r="I42" s="17"/>
      <c r="J42" s="17"/>
      <c r="P42" s="6"/>
    </row>
    <row r="43" spans="1:18" ht="13.5" customHeight="1">
      <c r="A43" s="31">
        <v>7</v>
      </c>
      <c r="B43" s="100" t="s">
        <v>43</v>
      </c>
      <c r="C43" s="31"/>
      <c r="D43" s="39"/>
      <c r="E43" s="39"/>
      <c r="F43" s="39"/>
      <c r="G43" s="31"/>
      <c r="H43" s="26"/>
      <c r="I43" s="17"/>
      <c r="J43" s="17"/>
      <c r="K43" s="45"/>
      <c r="M43" s="5"/>
      <c r="N43" s="21"/>
      <c r="O43" s="21"/>
      <c r="P43" s="46"/>
    </row>
    <row r="44" spans="1:18" ht="13.5" customHeight="1">
      <c r="A44" s="31"/>
      <c r="B44" s="32" t="s">
        <v>17</v>
      </c>
      <c r="C44" s="31"/>
      <c r="D44" s="39"/>
      <c r="E44" s="39"/>
      <c r="F44" s="39"/>
      <c r="G44" s="71"/>
      <c r="H44" s="26"/>
      <c r="I44" s="17"/>
      <c r="J44" s="17"/>
      <c r="O44" s="47"/>
      <c r="P44" s="48"/>
    </row>
    <row r="45" spans="1:18">
      <c r="A45" s="31"/>
      <c r="B45" s="32"/>
      <c r="C45" s="33"/>
      <c r="D45" s="34"/>
      <c r="E45" s="58"/>
      <c r="F45" s="34"/>
      <c r="G45" s="33"/>
      <c r="H45" s="26"/>
      <c r="I45" s="17"/>
      <c r="J45" s="17"/>
      <c r="O45" s="47"/>
      <c r="P45" s="48"/>
    </row>
    <row r="46" spans="1:18">
      <c r="A46" s="31"/>
      <c r="B46" s="76" t="s">
        <v>24</v>
      </c>
      <c r="C46" s="31"/>
      <c r="D46" s="39"/>
      <c r="E46" s="85">
        <f>SUM(E45:E45)</f>
        <v>0</v>
      </c>
      <c r="F46" s="39"/>
      <c r="G46" s="31"/>
      <c r="H46" s="26"/>
      <c r="I46" s="17"/>
      <c r="J46" s="17"/>
      <c r="P46" s="6"/>
    </row>
    <row r="47" spans="1:18" ht="14.25">
      <c r="A47" s="31">
        <v>8</v>
      </c>
      <c r="B47" s="100" t="s">
        <v>44</v>
      </c>
      <c r="C47" s="31"/>
      <c r="D47" s="39"/>
      <c r="E47" s="39"/>
      <c r="F47" s="39"/>
      <c r="G47" s="31"/>
      <c r="H47" s="36" t="s">
        <v>28</v>
      </c>
      <c r="I47" s="17"/>
      <c r="J47" s="17"/>
      <c r="P47" s="6"/>
      <c r="Q47" s="22"/>
      <c r="R47" s="49"/>
    </row>
    <row r="48" spans="1:18">
      <c r="A48" s="31"/>
      <c r="B48" s="32" t="s">
        <v>17</v>
      </c>
      <c r="C48" s="31"/>
      <c r="D48" s="39"/>
      <c r="E48" s="39"/>
      <c r="F48" s="39"/>
      <c r="G48" s="31"/>
      <c r="H48" s="26"/>
      <c r="I48" s="17"/>
      <c r="J48" s="17"/>
      <c r="P48" s="6"/>
      <c r="R48" s="49"/>
    </row>
    <row r="49" spans="1:18">
      <c r="A49" s="31"/>
      <c r="B49" s="39"/>
      <c r="C49" s="33"/>
      <c r="D49" s="34"/>
      <c r="E49" s="39"/>
      <c r="F49" s="39"/>
      <c r="G49" s="35"/>
      <c r="H49" s="29"/>
      <c r="I49" s="17"/>
      <c r="J49" s="17"/>
      <c r="P49" s="6"/>
      <c r="R49" s="49"/>
    </row>
    <row r="50" spans="1:18">
      <c r="A50" s="31"/>
      <c r="B50" s="76" t="s">
        <v>24</v>
      </c>
      <c r="C50" s="31"/>
      <c r="D50" s="39"/>
      <c r="E50" s="85">
        <f>SUM(E49:E49)</f>
        <v>0</v>
      </c>
      <c r="F50" s="39"/>
      <c r="G50" s="31"/>
      <c r="H50" s="26"/>
      <c r="I50" s="17"/>
      <c r="J50" s="17"/>
      <c r="P50" s="6"/>
      <c r="R50" s="49"/>
    </row>
    <row r="51" spans="1:18" ht="14.25">
      <c r="A51" s="31">
        <v>9</v>
      </c>
      <c r="B51" s="100" t="s">
        <v>45</v>
      </c>
      <c r="C51" s="31"/>
      <c r="D51" s="39"/>
      <c r="E51" s="39"/>
      <c r="F51" s="39"/>
      <c r="G51" s="31"/>
      <c r="H51" s="26"/>
      <c r="I51" s="17"/>
      <c r="J51" s="17"/>
      <c r="P51" s="6"/>
      <c r="Q51" s="5"/>
      <c r="R51" s="5"/>
    </row>
    <row r="52" spans="1:18">
      <c r="A52" s="31"/>
      <c r="B52" s="32" t="s">
        <v>17</v>
      </c>
      <c r="C52" s="31"/>
      <c r="D52" s="39"/>
      <c r="E52" s="39"/>
      <c r="F52" s="39"/>
      <c r="G52" s="31"/>
      <c r="H52" s="26"/>
      <c r="I52" s="17"/>
      <c r="J52" s="17"/>
      <c r="P52" s="6"/>
      <c r="Q52" s="5"/>
      <c r="R52" s="5"/>
    </row>
    <row r="53" spans="1:18">
      <c r="A53" s="31"/>
      <c r="B53" s="39" t="s">
        <v>46</v>
      </c>
      <c r="C53" s="33" t="s">
        <v>47</v>
      </c>
      <c r="D53" s="34" t="s">
        <v>20</v>
      </c>
      <c r="E53" s="70">
        <f>4947.85+10110.46+430.69+1164.29+1412.28</f>
        <v>18065.57</v>
      </c>
      <c r="F53" s="39" t="s">
        <v>48</v>
      </c>
      <c r="G53" s="35"/>
      <c r="H53" s="29" t="s">
        <v>49</v>
      </c>
      <c r="I53" s="17"/>
      <c r="J53" s="17"/>
      <c r="P53" s="6"/>
      <c r="Q53" s="5"/>
      <c r="R53" s="5"/>
    </row>
    <row r="54" spans="1:18">
      <c r="A54" s="31"/>
      <c r="B54" s="39"/>
      <c r="C54" s="33" t="s">
        <v>50</v>
      </c>
      <c r="D54" s="34" t="s">
        <v>20</v>
      </c>
      <c r="E54" s="70">
        <v>10500</v>
      </c>
      <c r="F54" s="39" t="s">
        <v>41</v>
      </c>
      <c r="G54" s="35"/>
      <c r="H54" s="29" t="s">
        <v>49</v>
      </c>
      <c r="I54" s="17"/>
      <c r="J54" s="17"/>
      <c r="P54" s="6"/>
      <c r="Q54" s="5"/>
      <c r="R54" s="5"/>
    </row>
    <row r="55" spans="1:18">
      <c r="A55" s="31"/>
      <c r="B55" s="76" t="s">
        <v>24</v>
      </c>
      <c r="C55" s="31"/>
      <c r="D55" s="39"/>
      <c r="E55" s="85">
        <f>SUM(E53:E54)</f>
        <v>28565.57</v>
      </c>
      <c r="F55" s="39"/>
      <c r="G55" s="71"/>
      <c r="H55" s="26"/>
      <c r="I55" s="17"/>
      <c r="J55" s="17"/>
      <c r="P55" s="6"/>
      <c r="Q55" s="5"/>
      <c r="R55" s="5"/>
    </row>
    <row r="56" spans="1:18" ht="14.25">
      <c r="A56" s="31">
        <v>10</v>
      </c>
      <c r="B56" s="100" t="s">
        <v>51</v>
      </c>
      <c r="C56" s="31"/>
      <c r="D56" s="39"/>
      <c r="E56" s="39"/>
      <c r="F56" s="39"/>
      <c r="G56" s="31"/>
      <c r="H56" s="36" t="s">
        <v>28</v>
      </c>
      <c r="I56" s="17"/>
      <c r="J56" s="17"/>
      <c r="P56"/>
    </row>
    <row r="57" spans="1:18">
      <c r="A57" s="31"/>
      <c r="B57" s="32" t="s">
        <v>17</v>
      </c>
      <c r="C57" s="31"/>
      <c r="D57" s="39"/>
      <c r="E57" s="39"/>
      <c r="F57" s="39"/>
      <c r="G57" s="31"/>
      <c r="H57" s="26"/>
      <c r="I57" s="17"/>
      <c r="J57" s="17"/>
      <c r="K57" s="5"/>
      <c r="L57" s="5"/>
      <c r="M57" s="5"/>
      <c r="N57" s="5"/>
      <c r="O57" s="5"/>
      <c r="P57" s="30"/>
    </row>
    <row r="58" spans="1:18">
      <c r="A58" s="31"/>
      <c r="B58" s="39" t="s">
        <v>52</v>
      </c>
      <c r="C58" s="33" t="s">
        <v>53</v>
      </c>
      <c r="D58" s="34" t="s">
        <v>20</v>
      </c>
      <c r="E58" s="34">
        <v>5982.81</v>
      </c>
      <c r="F58" s="34" t="s">
        <v>54</v>
      </c>
      <c r="G58" s="67"/>
      <c r="H58" s="29">
        <v>46223</v>
      </c>
      <c r="I58" s="17"/>
      <c r="J58" s="17"/>
      <c r="K58" s="5"/>
      <c r="L58" s="5"/>
      <c r="M58" s="5"/>
      <c r="N58" s="5"/>
      <c r="O58" s="5"/>
      <c r="P58" s="30"/>
    </row>
    <row r="59" spans="1:18">
      <c r="A59" s="31"/>
      <c r="B59" s="76" t="s">
        <v>24</v>
      </c>
      <c r="C59" s="31"/>
      <c r="D59" s="39"/>
      <c r="E59" s="116">
        <f>SUM(E58:E58)</f>
        <v>5982.81</v>
      </c>
      <c r="F59" s="39"/>
      <c r="G59" s="31"/>
      <c r="H59" s="26"/>
      <c r="I59" s="17"/>
      <c r="J59" s="17"/>
      <c r="L59" s="40"/>
      <c r="M59" s="42"/>
      <c r="N59" s="50"/>
      <c r="O59" s="27"/>
      <c r="P59" s="27"/>
      <c r="R59" s="5"/>
    </row>
    <row r="60" spans="1:18" ht="14.25">
      <c r="A60" s="31">
        <v>11</v>
      </c>
      <c r="B60" s="100" t="s">
        <v>55</v>
      </c>
      <c r="C60" s="31"/>
      <c r="D60" s="39"/>
      <c r="E60" s="39"/>
      <c r="F60" s="39"/>
      <c r="G60" s="31"/>
      <c r="H60" s="26"/>
      <c r="I60" s="17"/>
      <c r="J60" s="17"/>
      <c r="P60" s="6"/>
    </row>
    <row r="61" spans="1:18">
      <c r="A61" s="117"/>
      <c r="B61" s="118" t="s">
        <v>17</v>
      </c>
      <c r="C61" s="117"/>
      <c r="D61" s="119"/>
      <c r="E61" s="119"/>
      <c r="F61" s="119"/>
      <c r="G61" s="31"/>
      <c r="H61" s="26"/>
      <c r="I61" s="17"/>
      <c r="J61" s="17"/>
      <c r="P61" s="6"/>
    </row>
    <row r="62" spans="1:18">
      <c r="A62" s="31"/>
      <c r="B62" s="39" t="s">
        <v>56</v>
      </c>
      <c r="C62" s="33" t="s">
        <v>57</v>
      </c>
      <c r="D62" s="34" t="s">
        <v>20</v>
      </c>
      <c r="E62" s="34">
        <f>6699.58+1283.23+1908.27</f>
        <v>9891.08</v>
      </c>
      <c r="F62" s="34" t="s">
        <v>58</v>
      </c>
      <c r="G62" s="35"/>
      <c r="H62" s="29">
        <v>46218</v>
      </c>
      <c r="I62" s="17"/>
      <c r="J62" s="17"/>
      <c r="P62" s="6"/>
    </row>
    <row r="63" spans="1:18">
      <c r="A63" s="82"/>
      <c r="B63" s="120" t="s">
        <v>46</v>
      </c>
      <c r="C63" s="121" t="s">
        <v>738</v>
      </c>
      <c r="D63" s="122" t="s">
        <v>20</v>
      </c>
      <c r="E63" s="122">
        <v>1908.27</v>
      </c>
      <c r="F63" s="122" t="s">
        <v>23</v>
      </c>
      <c r="G63" s="35"/>
      <c r="H63" s="29">
        <v>46219</v>
      </c>
      <c r="I63" s="17"/>
      <c r="J63" s="17"/>
      <c r="P63" s="6"/>
    </row>
    <row r="64" spans="1:18">
      <c r="A64" s="82"/>
      <c r="B64" s="123" t="s">
        <v>24</v>
      </c>
      <c r="C64" s="82"/>
      <c r="D64" s="120"/>
      <c r="E64" s="124">
        <f>SUM(E62:E63)</f>
        <v>11799.35</v>
      </c>
      <c r="F64" s="120"/>
      <c r="G64" s="31"/>
      <c r="H64" s="26"/>
      <c r="I64" s="38"/>
      <c r="J64" s="17"/>
      <c r="P64" s="6"/>
    </row>
    <row r="65" spans="1:18" ht="14.25">
      <c r="A65" s="31">
        <v>12</v>
      </c>
      <c r="B65" s="100" t="s">
        <v>59</v>
      </c>
      <c r="C65" s="31"/>
      <c r="D65" s="39"/>
      <c r="E65" s="39"/>
      <c r="F65" s="39"/>
      <c r="G65" s="31"/>
      <c r="H65" s="26"/>
      <c r="I65" s="17"/>
      <c r="J65" s="17"/>
      <c r="P65" s="6"/>
    </row>
    <row r="66" spans="1:18">
      <c r="A66" s="31"/>
      <c r="B66" s="32" t="s">
        <v>17</v>
      </c>
      <c r="C66" s="31"/>
      <c r="D66" s="39"/>
      <c r="E66" s="39"/>
      <c r="F66" s="39"/>
      <c r="G66" s="31"/>
      <c r="H66" s="26"/>
      <c r="I66" s="17"/>
      <c r="J66" s="17"/>
      <c r="P66" s="6"/>
    </row>
    <row r="67" spans="1:18">
      <c r="A67" s="31"/>
      <c r="B67" s="32" t="s">
        <v>60</v>
      </c>
      <c r="C67" s="33" t="s">
        <v>61</v>
      </c>
      <c r="D67" s="34" t="s">
        <v>20</v>
      </c>
      <c r="E67" s="39">
        <v>1070.49</v>
      </c>
      <c r="F67" s="39" t="s">
        <v>23</v>
      </c>
      <c r="G67" s="35"/>
      <c r="H67" s="29">
        <v>46205</v>
      </c>
      <c r="I67" s="17"/>
      <c r="J67" s="17"/>
      <c r="P67" s="6"/>
    </row>
    <row r="68" spans="1:18">
      <c r="A68" s="31"/>
      <c r="B68" s="32"/>
      <c r="C68" s="33" t="s">
        <v>62</v>
      </c>
      <c r="D68" s="34" t="s">
        <v>20</v>
      </c>
      <c r="E68" s="39">
        <v>3050.39</v>
      </c>
      <c r="F68" s="39" t="s">
        <v>63</v>
      </c>
      <c r="G68" s="35"/>
      <c r="H68" s="29" t="s">
        <v>64</v>
      </c>
      <c r="I68" s="17"/>
      <c r="J68" s="17"/>
      <c r="P68" s="6"/>
    </row>
    <row r="69" spans="1:18">
      <c r="A69" s="31"/>
      <c r="B69" s="32" t="s">
        <v>56</v>
      </c>
      <c r="C69" s="33" t="s">
        <v>65</v>
      </c>
      <c r="D69" s="34" t="s">
        <v>20</v>
      </c>
      <c r="E69" s="39">
        <v>3583.74</v>
      </c>
      <c r="F69" s="39" t="s">
        <v>66</v>
      </c>
      <c r="G69" s="35"/>
      <c r="H69" s="29">
        <v>46218</v>
      </c>
      <c r="I69" s="17"/>
      <c r="J69" s="17"/>
      <c r="P69" s="6"/>
    </row>
    <row r="70" spans="1:18">
      <c r="A70" s="31"/>
      <c r="B70" s="76" t="s">
        <v>24</v>
      </c>
      <c r="C70" s="31"/>
      <c r="D70" s="39"/>
      <c r="E70" s="85">
        <f>SUM(E67:E69)</f>
        <v>7704.62</v>
      </c>
      <c r="F70" s="39"/>
      <c r="G70" s="31"/>
      <c r="H70" s="26"/>
      <c r="I70" s="40"/>
      <c r="J70" s="42"/>
      <c r="K70" s="50"/>
      <c r="L70" s="27"/>
      <c r="M70" s="27"/>
      <c r="N70" s="27"/>
      <c r="O70" s="27"/>
      <c r="P70" s="44"/>
    </row>
    <row r="71" spans="1:18" ht="14.25">
      <c r="A71" s="31">
        <v>13</v>
      </c>
      <c r="B71" s="100" t="s">
        <v>67</v>
      </c>
      <c r="C71" s="31"/>
      <c r="D71" s="39"/>
      <c r="E71" s="39"/>
      <c r="F71" s="39"/>
      <c r="G71" s="31"/>
      <c r="H71" s="26"/>
      <c r="I71" s="17"/>
      <c r="J71" s="17"/>
      <c r="N71" s="38"/>
      <c r="P71" s="6"/>
    </row>
    <row r="72" spans="1:18">
      <c r="A72" s="31"/>
      <c r="B72" s="32" t="s">
        <v>17</v>
      </c>
      <c r="C72" s="31"/>
      <c r="D72" s="39"/>
      <c r="E72" s="39"/>
      <c r="F72" s="39"/>
      <c r="G72" s="31"/>
      <c r="H72" s="26"/>
      <c r="I72" s="17"/>
      <c r="J72" s="17"/>
      <c r="N72" s="38"/>
      <c r="P72" s="6"/>
    </row>
    <row r="73" spans="1:18">
      <c r="A73" s="31"/>
      <c r="B73" s="32" t="s">
        <v>68</v>
      </c>
      <c r="C73" s="33" t="s">
        <v>22</v>
      </c>
      <c r="D73" s="34" t="s">
        <v>20</v>
      </c>
      <c r="E73" s="58">
        <v>1359.07</v>
      </c>
      <c r="F73" s="34" t="s">
        <v>23</v>
      </c>
      <c r="G73" s="33"/>
      <c r="H73" s="29">
        <v>46203</v>
      </c>
      <c r="I73" s="17"/>
      <c r="J73" s="17"/>
      <c r="N73" s="38"/>
      <c r="P73" s="6"/>
    </row>
    <row r="74" spans="1:18">
      <c r="A74" s="31"/>
      <c r="B74" s="76" t="s">
        <v>24</v>
      </c>
      <c r="C74" s="31"/>
      <c r="D74" s="39"/>
      <c r="E74" s="85">
        <f>SUM(E73:E73)</f>
        <v>1359.07</v>
      </c>
      <c r="F74" s="39"/>
      <c r="G74" s="31"/>
      <c r="H74" s="26"/>
      <c r="I74" s="17"/>
      <c r="J74" s="17"/>
      <c r="K74" s="40"/>
      <c r="L74" s="42"/>
      <c r="M74" s="50"/>
      <c r="N74" s="27"/>
      <c r="O74" s="27"/>
      <c r="P74" s="27"/>
    </row>
    <row r="75" spans="1:18" ht="14.25">
      <c r="A75" s="31">
        <v>14</v>
      </c>
      <c r="B75" s="100" t="s">
        <v>69</v>
      </c>
      <c r="C75" s="31"/>
      <c r="D75" s="39"/>
      <c r="E75" s="39"/>
      <c r="F75" s="39"/>
      <c r="G75" s="31"/>
      <c r="H75" s="36" t="s">
        <v>28</v>
      </c>
      <c r="I75" s="17"/>
      <c r="J75" s="17"/>
      <c r="P75"/>
      <c r="Q75" s="22"/>
      <c r="R75" s="49"/>
    </row>
    <row r="76" spans="1:18">
      <c r="A76" s="31"/>
      <c r="B76" s="32" t="s">
        <v>17</v>
      </c>
      <c r="C76" s="31"/>
      <c r="D76" s="39"/>
      <c r="E76" s="39"/>
      <c r="F76" s="39"/>
      <c r="G76" s="31"/>
      <c r="H76" s="26"/>
      <c r="I76" s="17"/>
      <c r="J76" s="17"/>
      <c r="P76"/>
      <c r="Q76" s="22"/>
      <c r="R76" s="49"/>
    </row>
    <row r="77" spans="1:18">
      <c r="A77" s="31"/>
      <c r="B77" s="39" t="s">
        <v>70</v>
      </c>
      <c r="C77" s="33" t="s">
        <v>71</v>
      </c>
      <c r="D77" s="34" t="s">
        <v>20</v>
      </c>
      <c r="E77" s="58">
        <f>2616.55+1608.53</f>
        <v>4225.08</v>
      </c>
      <c r="F77" s="34" t="s">
        <v>72</v>
      </c>
      <c r="G77" s="33"/>
      <c r="H77" s="29">
        <v>46204</v>
      </c>
      <c r="I77" s="17"/>
      <c r="J77" s="17"/>
      <c r="P77"/>
    </row>
    <row r="78" spans="1:18">
      <c r="A78" s="31"/>
      <c r="B78" s="32" t="s">
        <v>73</v>
      </c>
      <c r="C78" s="33" t="s">
        <v>33</v>
      </c>
      <c r="D78" s="34" t="s">
        <v>20</v>
      </c>
      <c r="E78" s="34">
        <v>1782.48</v>
      </c>
      <c r="F78" s="34" t="s">
        <v>23</v>
      </c>
      <c r="G78" s="35"/>
      <c r="H78" s="29">
        <v>46213</v>
      </c>
      <c r="I78" s="17"/>
      <c r="J78" s="17"/>
      <c r="P78"/>
    </row>
    <row r="79" spans="1:18">
      <c r="A79" s="31"/>
      <c r="B79" s="32"/>
      <c r="C79" s="33" t="s">
        <v>74</v>
      </c>
      <c r="D79" s="34" t="s">
        <v>20</v>
      </c>
      <c r="E79" s="34">
        <f>4159.87+1095.39+1200.82</f>
        <v>6456.08</v>
      </c>
      <c r="F79" s="34" t="s">
        <v>23</v>
      </c>
      <c r="G79" s="35"/>
      <c r="H79" s="29">
        <v>46216</v>
      </c>
      <c r="I79" s="17"/>
      <c r="J79" s="17"/>
      <c r="P79"/>
    </row>
    <row r="80" spans="1:18">
      <c r="A80" s="31"/>
      <c r="B80" s="32" t="s">
        <v>75</v>
      </c>
      <c r="C80" s="33" t="s">
        <v>22</v>
      </c>
      <c r="D80" s="34" t="s">
        <v>20</v>
      </c>
      <c r="E80" s="58">
        <v>1359.07</v>
      </c>
      <c r="F80" s="34" t="s">
        <v>23</v>
      </c>
      <c r="G80" s="33"/>
      <c r="H80" s="29">
        <v>46218</v>
      </c>
      <c r="I80" s="17"/>
      <c r="J80" s="17"/>
      <c r="P80"/>
    </row>
    <row r="81" spans="1:16">
      <c r="A81" s="31"/>
      <c r="B81" s="76" t="s">
        <v>24</v>
      </c>
      <c r="C81" s="31"/>
      <c r="D81" s="39"/>
      <c r="E81" s="85">
        <f>SUM(E77:E80)</f>
        <v>13822.71</v>
      </c>
      <c r="F81" s="39"/>
      <c r="G81" s="31"/>
      <c r="H81" s="26"/>
      <c r="I81" s="17"/>
      <c r="J81" s="17"/>
      <c r="P81"/>
    </row>
    <row r="82" spans="1:16" ht="14.25">
      <c r="A82" s="31">
        <v>15</v>
      </c>
      <c r="B82" s="100" t="s">
        <v>76</v>
      </c>
      <c r="C82" s="31"/>
      <c r="D82" s="39"/>
      <c r="E82" s="39"/>
      <c r="F82" s="39"/>
      <c r="G82" s="31"/>
      <c r="H82" s="36" t="s">
        <v>28</v>
      </c>
      <c r="I82" s="17"/>
      <c r="J82" s="17"/>
      <c r="P82"/>
    </row>
    <row r="83" spans="1:16">
      <c r="A83" s="31"/>
      <c r="B83" s="32" t="s">
        <v>17</v>
      </c>
      <c r="C83" s="31"/>
      <c r="D83" s="39"/>
      <c r="E83" s="39"/>
      <c r="F83" s="39"/>
      <c r="G83" s="31"/>
      <c r="H83" s="26"/>
      <c r="I83" s="17"/>
      <c r="J83" s="17"/>
      <c r="P83"/>
    </row>
    <row r="84" spans="1:16">
      <c r="A84" s="31"/>
      <c r="B84" s="32" t="s">
        <v>77</v>
      </c>
      <c r="C84" s="33" t="s">
        <v>78</v>
      </c>
      <c r="D84" s="34" t="s">
        <v>20</v>
      </c>
      <c r="E84" s="34">
        <v>2282.48</v>
      </c>
      <c r="F84" s="34" t="s">
        <v>23</v>
      </c>
      <c r="G84" s="35"/>
      <c r="H84" s="29">
        <v>46204</v>
      </c>
      <c r="I84" s="17"/>
      <c r="J84" s="17"/>
      <c r="P84" s="46"/>
    </row>
    <row r="85" spans="1:16">
      <c r="A85" s="31"/>
      <c r="B85" s="76" t="s">
        <v>24</v>
      </c>
      <c r="C85" s="31"/>
      <c r="D85" s="39"/>
      <c r="E85" s="85">
        <f>SUM(E84:E84)</f>
        <v>2282.48</v>
      </c>
      <c r="F85" s="39"/>
      <c r="G85" s="71"/>
      <c r="H85" s="26"/>
      <c r="I85" s="17"/>
      <c r="J85" s="17"/>
      <c r="P85" s="6"/>
    </row>
    <row r="86" spans="1:16" ht="14.25">
      <c r="A86" s="31">
        <v>16</v>
      </c>
      <c r="B86" s="100" t="s">
        <v>79</v>
      </c>
      <c r="C86" s="31"/>
      <c r="D86" s="39"/>
      <c r="E86" s="39"/>
      <c r="F86" s="39"/>
      <c r="G86" s="31"/>
      <c r="H86" s="26"/>
      <c r="I86" s="17"/>
      <c r="J86" s="17"/>
      <c r="P86" s="6"/>
    </row>
    <row r="87" spans="1:16">
      <c r="A87" s="31"/>
      <c r="B87" s="32" t="s">
        <v>17</v>
      </c>
      <c r="C87" s="31"/>
      <c r="D87" s="39"/>
      <c r="E87" s="39"/>
      <c r="F87" s="39"/>
      <c r="G87" s="31"/>
      <c r="H87" s="26"/>
      <c r="I87" s="17"/>
      <c r="J87" s="17"/>
      <c r="P87" s="6"/>
    </row>
    <row r="88" spans="1:16">
      <c r="A88" s="31"/>
      <c r="B88" s="39" t="s">
        <v>70</v>
      </c>
      <c r="C88" s="33" t="s">
        <v>80</v>
      </c>
      <c r="D88" s="34" t="s">
        <v>20</v>
      </c>
      <c r="E88" s="34">
        <v>56175.93</v>
      </c>
      <c r="F88" s="34" t="s">
        <v>81</v>
      </c>
      <c r="G88" s="35"/>
      <c r="H88" s="29">
        <v>46205</v>
      </c>
      <c r="I88" s="17"/>
      <c r="J88" s="17"/>
      <c r="P88" s="6"/>
    </row>
    <row r="89" spans="1:16">
      <c r="A89" s="31"/>
      <c r="B89" s="39" t="s">
        <v>82</v>
      </c>
      <c r="C89" s="33" t="s">
        <v>83</v>
      </c>
      <c r="D89" s="34" t="s">
        <v>20</v>
      </c>
      <c r="E89" s="34">
        <v>2110.5300000000002</v>
      </c>
      <c r="F89" s="34" t="s">
        <v>23</v>
      </c>
      <c r="G89" s="35"/>
      <c r="H89" s="29">
        <v>46234</v>
      </c>
      <c r="I89" s="17"/>
      <c r="J89" s="17"/>
      <c r="P89" s="6"/>
    </row>
    <row r="90" spans="1:16">
      <c r="A90" s="31"/>
      <c r="B90" s="39" t="s">
        <v>84</v>
      </c>
      <c r="C90" s="33" t="s">
        <v>85</v>
      </c>
      <c r="D90" s="34" t="s">
        <v>20</v>
      </c>
      <c r="E90" s="34">
        <v>740.75</v>
      </c>
      <c r="F90" s="34" t="s">
        <v>86</v>
      </c>
      <c r="G90" s="35"/>
      <c r="H90" s="29">
        <v>46230</v>
      </c>
      <c r="I90" s="17"/>
      <c r="J90" s="17"/>
      <c r="P90" s="6"/>
    </row>
    <row r="91" spans="1:16">
      <c r="A91" s="31"/>
      <c r="B91" s="76" t="s">
        <v>24</v>
      </c>
      <c r="C91" s="31"/>
      <c r="D91" s="39"/>
      <c r="E91" s="85">
        <f>SUM(E88:E90)</f>
        <v>59027.21</v>
      </c>
      <c r="F91" s="39"/>
      <c r="G91" s="31"/>
      <c r="H91" s="26"/>
      <c r="I91" s="17"/>
      <c r="J91" s="17"/>
      <c r="P91"/>
    </row>
    <row r="92" spans="1:16" ht="14.25">
      <c r="A92" s="31">
        <v>17</v>
      </c>
      <c r="B92" s="100" t="s">
        <v>87</v>
      </c>
      <c r="C92" s="31"/>
      <c r="D92" s="39"/>
      <c r="E92" s="85"/>
      <c r="F92" s="39"/>
      <c r="G92" s="31"/>
      <c r="H92" s="26"/>
      <c r="I92" s="17"/>
      <c r="J92" s="17"/>
      <c r="P92" s="6"/>
    </row>
    <row r="93" spans="1:16">
      <c r="A93" s="31"/>
      <c r="B93" s="32" t="s">
        <v>17</v>
      </c>
      <c r="C93" s="31"/>
      <c r="D93" s="39"/>
      <c r="E93" s="85"/>
      <c r="F93" s="39"/>
      <c r="G93" s="31"/>
      <c r="H93" s="26"/>
      <c r="I93" s="17"/>
      <c r="J93" s="17"/>
      <c r="P93" s="6"/>
    </row>
    <row r="94" spans="1:16">
      <c r="A94" s="31"/>
      <c r="B94" s="39" t="s">
        <v>88</v>
      </c>
      <c r="C94" s="33" t="s">
        <v>89</v>
      </c>
      <c r="D94" s="34" t="s">
        <v>20</v>
      </c>
      <c r="E94" s="34">
        <v>1875.62</v>
      </c>
      <c r="F94" s="34" t="s">
        <v>23</v>
      </c>
      <c r="G94" s="67"/>
      <c r="H94" s="29">
        <v>46211</v>
      </c>
      <c r="I94" s="17"/>
      <c r="J94" s="17"/>
      <c r="P94" s="6"/>
    </row>
    <row r="95" spans="1:16">
      <c r="A95" s="31"/>
      <c r="B95" s="39"/>
      <c r="C95" s="33" t="s">
        <v>90</v>
      </c>
      <c r="D95" s="34" t="s">
        <v>20</v>
      </c>
      <c r="E95" s="34">
        <v>4057.94</v>
      </c>
      <c r="F95" s="34" t="s">
        <v>54</v>
      </c>
      <c r="G95" s="67"/>
      <c r="H95" s="29">
        <v>46210</v>
      </c>
      <c r="I95" s="17"/>
      <c r="J95" s="17"/>
      <c r="P95" s="6"/>
    </row>
    <row r="96" spans="1:16">
      <c r="A96" s="31"/>
      <c r="B96" s="76" t="s">
        <v>24</v>
      </c>
      <c r="C96" s="31"/>
      <c r="D96" s="39"/>
      <c r="E96" s="85">
        <f>SUM(E94:E95)</f>
        <v>5933.5599999999995</v>
      </c>
      <c r="F96" s="39"/>
      <c r="G96" s="31"/>
      <c r="H96" s="26"/>
      <c r="I96" s="17"/>
      <c r="J96" s="17"/>
      <c r="P96" s="6"/>
    </row>
    <row r="97" spans="1:16" ht="14.25">
      <c r="A97" s="31">
        <v>18</v>
      </c>
      <c r="B97" s="100" t="s">
        <v>91</v>
      </c>
      <c r="C97" s="31"/>
      <c r="D97" s="39"/>
      <c r="E97" s="39"/>
      <c r="F97" s="39"/>
      <c r="G97" s="31"/>
      <c r="H97" s="26"/>
      <c r="I97" s="17"/>
      <c r="J97" s="17"/>
      <c r="P97" s="6"/>
    </row>
    <row r="98" spans="1:16">
      <c r="A98" s="31"/>
      <c r="B98" s="32" t="s">
        <v>17</v>
      </c>
      <c r="C98" s="31"/>
      <c r="D98" s="39"/>
      <c r="E98" s="39"/>
      <c r="F98" s="39"/>
      <c r="G98" s="31"/>
      <c r="H98" s="26"/>
      <c r="I98" s="17"/>
      <c r="J98" s="17"/>
      <c r="P98" s="6"/>
    </row>
    <row r="99" spans="1:16">
      <c r="A99" s="31"/>
      <c r="B99" s="39"/>
      <c r="C99" s="33"/>
      <c r="D99" s="34"/>
      <c r="E99" s="34"/>
      <c r="F99" s="34"/>
      <c r="G99" s="35"/>
      <c r="H99" s="29"/>
      <c r="I99" s="17"/>
      <c r="J99" s="17"/>
      <c r="P99" s="6"/>
    </row>
    <row r="100" spans="1:16">
      <c r="A100" s="31"/>
      <c r="B100" s="76" t="s">
        <v>24</v>
      </c>
      <c r="C100" s="31"/>
      <c r="D100" s="39"/>
      <c r="E100" s="85">
        <f>SUM(E99:E99)</f>
        <v>0</v>
      </c>
      <c r="F100" s="39"/>
      <c r="G100" s="31"/>
      <c r="H100" s="26"/>
      <c r="I100" s="17"/>
      <c r="J100" s="17"/>
      <c r="P100" s="6"/>
    </row>
    <row r="101" spans="1:16" ht="14.25">
      <c r="A101" s="31">
        <v>19</v>
      </c>
      <c r="B101" s="100" t="s">
        <v>92</v>
      </c>
      <c r="C101" s="31"/>
      <c r="D101" s="39"/>
      <c r="E101" s="39"/>
      <c r="F101" s="39"/>
      <c r="G101" s="31"/>
      <c r="H101" s="26"/>
      <c r="I101" s="17"/>
      <c r="J101" s="17"/>
      <c r="P101" s="6"/>
    </row>
    <row r="102" spans="1:16">
      <c r="A102" s="31"/>
      <c r="B102" s="32" t="s">
        <v>17</v>
      </c>
      <c r="C102" s="31"/>
      <c r="D102" s="39"/>
      <c r="E102" s="39"/>
      <c r="F102" s="39"/>
      <c r="G102" s="31"/>
      <c r="H102" s="26"/>
      <c r="I102" s="17"/>
      <c r="J102" s="17"/>
      <c r="P102" s="6"/>
    </row>
    <row r="103" spans="1:16">
      <c r="A103" s="31"/>
      <c r="B103" s="39"/>
      <c r="C103" s="33"/>
      <c r="D103" s="34"/>
      <c r="E103" s="34"/>
      <c r="F103" s="34"/>
      <c r="G103" s="71"/>
      <c r="H103" s="26"/>
      <c r="I103" s="17"/>
      <c r="J103" s="17"/>
      <c r="P103" s="6"/>
    </row>
    <row r="104" spans="1:16">
      <c r="A104" s="31"/>
      <c r="B104" s="76" t="s">
        <v>24</v>
      </c>
      <c r="C104" s="31"/>
      <c r="D104" s="39"/>
      <c r="E104" s="85">
        <f>SUM(E103:E103)</f>
        <v>0</v>
      </c>
      <c r="F104" s="39"/>
      <c r="G104" s="31"/>
      <c r="H104" s="26"/>
      <c r="I104" s="17"/>
      <c r="J104" s="17"/>
      <c r="P104" s="6"/>
    </row>
    <row r="105" spans="1:16" ht="14.25">
      <c r="A105" s="31">
        <v>20</v>
      </c>
      <c r="B105" s="100" t="s">
        <v>93</v>
      </c>
      <c r="C105" s="31"/>
      <c r="D105" s="39"/>
      <c r="E105" s="39"/>
      <c r="F105" s="39"/>
      <c r="G105" s="31"/>
      <c r="H105" s="36" t="s">
        <v>28</v>
      </c>
      <c r="I105" s="17"/>
      <c r="J105" s="17"/>
      <c r="P105" s="6"/>
    </row>
    <row r="106" spans="1:16">
      <c r="A106" s="31"/>
      <c r="B106" s="32" t="s">
        <v>17</v>
      </c>
      <c r="C106" s="31"/>
      <c r="D106" s="39"/>
      <c r="E106" s="39"/>
      <c r="F106" s="39"/>
      <c r="G106" s="31"/>
      <c r="H106" s="26"/>
      <c r="I106" s="17"/>
      <c r="J106" s="17"/>
      <c r="P106" s="6"/>
    </row>
    <row r="107" spans="1:16">
      <c r="A107" s="31"/>
      <c r="B107" s="39"/>
      <c r="C107" s="59"/>
      <c r="D107" s="34"/>
      <c r="E107" s="39"/>
      <c r="F107" s="39"/>
      <c r="G107" s="71"/>
      <c r="H107" s="26"/>
      <c r="I107" s="17"/>
      <c r="J107" s="17"/>
      <c r="P107" s="6"/>
    </row>
    <row r="108" spans="1:16">
      <c r="A108" s="31"/>
      <c r="B108" s="76" t="s">
        <v>24</v>
      </c>
      <c r="C108" s="31"/>
      <c r="D108" s="39"/>
      <c r="E108" s="85">
        <f>SUM(E107:E107)</f>
        <v>0</v>
      </c>
      <c r="F108" s="39"/>
      <c r="G108" s="31"/>
      <c r="H108" s="26"/>
      <c r="I108" s="17"/>
      <c r="J108" s="17"/>
      <c r="P108" s="6"/>
    </row>
    <row r="109" spans="1:16" ht="14.25">
      <c r="A109" s="31">
        <v>21</v>
      </c>
      <c r="B109" s="100" t="s">
        <v>94</v>
      </c>
      <c r="C109" s="31"/>
      <c r="D109" s="39"/>
      <c r="E109" s="39"/>
      <c r="F109" s="39"/>
      <c r="G109" s="31"/>
      <c r="H109" s="36" t="s">
        <v>28</v>
      </c>
      <c r="I109" s="17"/>
      <c r="J109" s="17"/>
      <c r="P109" s="6"/>
    </row>
    <row r="110" spans="1:16">
      <c r="A110" s="31"/>
      <c r="B110" s="32" t="s">
        <v>17</v>
      </c>
      <c r="C110" s="31"/>
      <c r="D110" s="39"/>
      <c r="E110" s="39"/>
      <c r="F110" s="39"/>
      <c r="G110" s="31"/>
      <c r="H110" s="26"/>
      <c r="I110" s="17"/>
      <c r="J110" s="17"/>
      <c r="P110" s="6"/>
    </row>
    <row r="111" spans="1:16">
      <c r="A111" s="31"/>
      <c r="B111" s="39" t="s">
        <v>95</v>
      </c>
      <c r="C111" s="33" t="s">
        <v>96</v>
      </c>
      <c r="D111" s="34" t="s">
        <v>20</v>
      </c>
      <c r="E111" s="61">
        <f>4947.85+8088.49+1854.31+1164.29</f>
        <v>16054.939999999999</v>
      </c>
      <c r="F111" s="34" t="s">
        <v>97</v>
      </c>
      <c r="G111" s="35"/>
      <c r="H111" s="29">
        <v>46223</v>
      </c>
      <c r="I111" s="17"/>
      <c r="J111" s="17"/>
      <c r="P111" s="6"/>
    </row>
    <row r="112" spans="1:16">
      <c r="A112" s="31"/>
      <c r="B112" s="39"/>
      <c r="C112" s="33" t="s">
        <v>50</v>
      </c>
      <c r="D112" s="34" t="s">
        <v>20</v>
      </c>
      <c r="E112" s="61">
        <v>5250</v>
      </c>
      <c r="F112" s="34" t="s">
        <v>98</v>
      </c>
      <c r="G112" s="35"/>
      <c r="H112" s="29">
        <v>46223</v>
      </c>
      <c r="I112" s="17"/>
      <c r="J112" s="17"/>
      <c r="P112" s="6"/>
    </row>
    <row r="113" spans="1:17">
      <c r="A113" s="31"/>
      <c r="B113" s="39" t="s">
        <v>99</v>
      </c>
      <c r="C113" s="33" t="s">
        <v>100</v>
      </c>
      <c r="D113" s="34" t="s">
        <v>20</v>
      </c>
      <c r="E113" s="61">
        <v>59206.9</v>
      </c>
      <c r="F113" s="34" t="s">
        <v>101</v>
      </c>
      <c r="G113" s="35"/>
      <c r="H113" s="29">
        <v>46234</v>
      </c>
      <c r="I113" s="17"/>
      <c r="J113" s="17"/>
      <c r="P113" s="6"/>
    </row>
    <row r="114" spans="1:17">
      <c r="A114" s="31"/>
      <c r="B114" s="39"/>
      <c r="C114" s="33" t="s">
        <v>102</v>
      </c>
      <c r="D114" s="34" t="s">
        <v>20</v>
      </c>
      <c r="E114" s="61">
        <v>4120.58</v>
      </c>
      <c r="F114" s="34" t="s">
        <v>23</v>
      </c>
      <c r="G114" s="35"/>
      <c r="H114" s="29">
        <v>46234</v>
      </c>
      <c r="I114" s="17"/>
      <c r="J114" s="17"/>
      <c r="P114" s="6"/>
    </row>
    <row r="115" spans="1:17">
      <c r="A115" s="31"/>
      <c r="B115" s="76" t="s">
        <v>24</v>
      </c>
      <c r="C115" s="31"/>
      <c r="D115" s="39"/>
      <c r="E115" s="85">
        <f>SUM(E111:E114)</f>
        <v>84632.42</v>
      </c>
      <c r="F115" s="39"/>
      <c r="G115" s="31"/>
      <c r="H115" s="26"/>
      <c r="I115" s="17"/>
      <c r="J115" s="17"/>
      <c r="P115" s="6"/>
    </row>
    <row r="116" spans="1:17" ht="14.25">
      <c r="A116" s="31">
        <v>22</v>
      </c>
      <c r="B116" s="100" t="s">
        <v>103</v>
      </c>
      <c r="C116" s="31"/>
      <c r="D116" s="39"/>
      <c r="E116" s="39"/>
      <c r="F116" s="39"/>
      <c r="G116" s="31"/>
      <c r="H116" s="36" t="s">
        <v>28</v>
      </c>
      <c r="I116" s="17"/>
      <c r="J116" s="17"/>
      <c r="P116" s="6"/>
    </row>
    <row r="117" spans="1:17">
      <c r="A117" s="31"/>
      <c r="B117" s="32" t="s">
        <v>17</v>
      </c>
      <c r="C117" s="31"/>
      <c r="D117" s="39"/>
      <c r="E117" s="39"/>
      <c r="F117" s="39"/>
      <c r="G117" s="105"/>
      <c r="H117" s="26"/>
      <c r="I117" s="17"/>
      <c r="J117" s="17"/>
      <c r="P117" s="6"/>
    </row>
    <row r="118" spans="1:17">
      <c r="A118" s="92"/>
      <c r="B118" s="93" t="s">
        <v>70</v>
      </c>
      <c r="C118" s="33" t="s">
        <v>104</v>
      </c>
      <c r="D118" s="34" t="s">
        <v>20</v>
      </c>
      <c r="E118" s="61">
        <v>6289.32</v>
      </c>
      <c r="F118" s="34" t="s">
        <v>105</v>
      </c>
      <c r="G118" s="125"/>
      <c r="H118" s="29">
        <v>46234</v>
      </c>
      <c r="I118" s="17"/>
      <c r="J118" s="17"/>
      <c r="P118" s="6"/>
    </row>
    <row r="119" spans="1:17">
      <c r="A119" s="92"/>
      <c r="B119" s="93"/>
      <c r="C119" s="33" t="s">
        <v>106</v>
      </c>
      <c r="D119" s="34" t="s">
        <v>20</v>
      </c>
      <c r="E119" s="61">
        <v>16812.349999999999</v>
      </c>
      <c r="F119" s="34" t="s">
        <v>107</v>
      </c>
      <c r="G119" s="125"/>
      <c r="H119" s="29">
        <v>46234</v>
      </c>
      <c r="I119" s="17"/>
      <c r="J119" s="17"/>
      <c r="P119" s="6"/>
    </row>
    <row r="120" spans="1:17">
      <c r="A120" s="92"/>
      <c r="B120" s="93"/>
      <c r="C120" s="33" t="s">
        <v>108</v>
      </c>
      <c r="D120" s="34"/>
      <c r="E120" s="61">
        <v>12655.89</v>
      </c>
      <c r="F120" s="34" t="s">
        <v>109</v>
      </c>
      <c r="G120" s="125"/>
      <c r="H120" s="29">
        <v>46234</v>
      </c>
      <c r="I120" s="17"/>
      <c r="J120" s="17"/>
      <c r="P120" s="6"/>
    </row>
    <row r="121" spans="1:17">
      <c r="A121" s="31"/>
      <c r="B121" s="76" t="s">
        <v>24</v>
      </c>
      <c r="C121" s="31"/>
      <c r="D121" s="39"/>
      <c r="E121" s="85">
        <f>SUM(E118:E120)</f>
        <v>35757.56</v>
      </c>
      <c r="F121" s="39"/>
      <c r="G121" s="31"/>
      <c r="H121" s="26"/>
      <c r="I121" s="17"/>
      <c r="J121" s="17"/>
      <c r="M121" s="5"/>
      <c r="N121" s="5"/>
      <c r="O121" s="5"/>
      <c r="P121" s="6"/>
    </row>
    <row r="122" spans="1:17" ht="14.25">
      <c r="A122" s="31">
        <v>23</v>
      </c>
      <c r="B122" s="100" t="s">
        <v>110</v>
      </c>
      <c r="C122" s="31"/>
      <c r="D122" s="39"/>
      <c r="E122" s="39"/>
      <c r="F122" s="39"/>
      <c r="G122" s="31"/>
      <c r="H122" s="26"/>
      <c r="I122" s="17"/>
      <c r="J122" s="17"/>
      <c r="P122" s="6"/>
    </row>
    <row r="123" spans="1:17">
      <c r="A123" s="31"/>
      <c r="B123" s="32" t="s">
        <v>17</v>
      </c>
      <c r="C123" s="31"/>
      <c r="D123" s="39"/>
      <c r="E123" s="39"/>
      <c r="F123" s="39"/>
      <c r="G123" s="31"/>
      <c r="H123" s="26"/>
      <c r="I123" s="17"/>
      <c r="J123" s="17"/>
      <c r="P123" s="6"/>
    </row>
    <row r="124" spans="1:17">
      <c r="A124" s="31"/>
      <c r="B124" s="39" t="s">
        <v>30</v>
      </c>
      <c r="C124" s="33" t="s">
        <v>111</v>
      </c>
      <c r="D124" s="34" t="s">
        <v>20</v>
      </c>
      <c r="E124" s="34">
        <v>1716.27</v>
      </c>
      <c r="F124" s="34" t="s">
        <v>23</v>
      </c>
      <c r="G124" s="35"/>
      <c r="H124" s="29">
        <v>46223</v>
      </c>
      <c r="I124" s="17"/>
      <c r="J124" s="40"/>
      <c r="K124" s="42"/>
      <c r="L124" s="51"/>
      <c r="M124" s="27"/>
      <c r="N124" s="27"/>
      <c r="O124" s="27"/>
      <c r="P124" s="52"/>
      <c r="Q124" s="53"/>
    </row>
    <row r="125" spans="1:17">
      <c r="A125" s="31"/>
      <c r="B125" s="76" t="s">
        <v>24</v>
      </c>
      <c r="C125" s="31"/>
      <c r="D125" s="39"/>
      <c r="E125" s="85">
        <f>SUM(E124:E124)</f>
        <v>1716.27</v>
      </c>
      <c r="F125" s="39"/>
      <c r="G125" s="31"/>
      <c r="H125" s="26"/>
      <c r="I125" s="17"/>
      <c r="J125" s="40"/>
      <c r="K125" s="42"/>
      <c r="L125" s="41"/>
      <c r="M125" s="42"/>
      <c r="N125" s="42"/>
      <c r="O125" s="42"/>
      <c r="P125" s="43"/>
      <c r="Q125" s="54"/>
    </row>
    <row r="126" spans="1:17" ht="14.25">
      <c r="A126" s="31">
        <v>24</v>
      </c>
      <c r="B126" s="100" t="s">
        <v>112</v>
      </c>
      <c r="C126" s="31"/>
      <c r="D126" s="39"/>
      <c r="E126" s="39"/>
      <c r="F126" s="39"/>
      <c r="G126" s="31"/>
      <c r="H126" s="26"/>
      <c r="I126" s="17"/>
      <c r="J126" s="17"/>
      <c r="P126" s="6"/>
    </row>
    <row r="127" spans="1:17">
      <c r="A127" s="31"/>
      <c r="B127" s="32" t="s">
        <v>17</v>
      </c>
      <c r="C127" s="31"/>
      <c r="D127" s="39"/>
      <c r="E127" s="39"/>
      <c r="F127" s="39"/>
      <c r="G127" s="31"/>
      <c r="H127" s="26"/>
      <c r="I127" s="17"/>
      <c r="J127" s="17"/>
      <c r="P127" s="6"/>
    </row>
    <row r="128" spans="1:17">
      <c r="A128" s="31"/>
      <c r="B128" s="39"/>
      <c r="C128" s="33"/>
      <c r="D128" s="34"/>
      <c r="E128" s="39"/>
      <c r="F128" s="39"/>
      <c r="G128" s="67"/>
      <c r="H128" s="26"/>
      <c r="I128" s="17"/>
      <c r="J128" s="17"/>
      <c r="P128" s="6"/>
    </row>
    <row r="129" spans="1:19">
      <c r="A129" s="31"/>
      <c r="B129" s="76" t="s">
        <v>24</v>
      </c>
      <c r="C129" s="31"/>
      <c r="D129" s="39"/>
      <c r="E129" s="126">
        <f>SUM(E128:E128)</f>
        <v>0</v>
      </c>
      <c r="F129" s="39"/>
      <c r="G129" s="31"/>
      <c r="H129" s="26"/>
      <c r="I129" s="17"/>
      <c r="J129" s="17"/>
      <c r="P129" s="6"/>
    </row>
    <row r="130" spans="1:19" ht="14.25">
      <c r="A130" s="31">
        <v>25</v>
      </c>
      <c r="B130" s="127" t="s">
        <v>113</v>
      </c>
      <c r="C130" s="128" t="s">
        <v>114</v>
      </c>
      <c r="D130" s="128"/>
      <c r="E130" s="34"/>
      <c r="F130" s="34"/>
      <c r="G130" s="33"/>
      <c r="H130" s="26"/>
      <c r="I130" s="17"/>
      <c r="J130" s="17"/>
      <c r="P130" s="6"/>
    </row>
    <row r="131" spans="1:19">
      <c r="A131" s="31"/>
      <c r="B131" s="129" t="s">
        <v>17</v>
      </c>
      <c r="C131" s="33"/>
      <c r="D131" s="34"/>
      <c r="E131" s="34"/>
      <c r="F131" s="34"/>
      <c r="G131" s="33"/>
      <c r="H131" s="26"/>
      <c r="I131" s="17"/>
      <c r="J131" s="17"/>
      <c r="P131" s="6"/>
    </row>
    <row r="132" spans="1:19">
      <c r="A132" s="31"/>
      <c r="B132" s="39"/>
      <c r="C132" s="59"/>
      <c r="D132" s="39"/>
      <c r="E132" s="39"/>
      <c r="F132" s="39"/>
      <c r="G132" s="67"/>
      <c r="H132" s="26"/>
      <c r="I132" s="17"/>
      <c r="J132" s="17"/>
      <c r="P132" s="6"/>
    </row>
    <row r="133" spans="1:19">
      <c r="A133" s="31"/>
      <c r="B133" s="130" t="s">
        <v>24</v>
      </c>
      <c r="C133" s="33"/>
      <c r="D133" s="34"/>
      <c r="E133" s="131">
        <f>SUM(E132)</f>
        <v>0</v>
      </c>
      <c r="F133" s="34"/>
      <c r="G133" s="33"/>
      <c r="H133" s="26"/>
      <c r="I133" s="17"/>
      <c r="J133" s="17"/>
      <c r="P133" s="6"/>
    </row>
    <row r="134" spans="1:19" ht="14.25">
      <c r="A134" s="31">
        <v>26</v>
      </c>
      <c r="B134" s="100" t="s">
        <v>115</v>
      </c>
      <c r="C134" s="31"/>
      <c r="D134" s="39"/>
      <c r="E134" s="39"/>
      <c r="F134" s="39"/>
      <c r="G134" s="31"/>
      <c r="H134" s="26"/>
      <c r="I134" s="17"/>
      <c r="J134" s="17"/>
      <c r="P134" s="6"/>
    </row>
    <row r="135" spans="1:19">
      <c r="A135" s="31"/>
      <c r="B135" s="32" t="s">
        <v>17</v>
      </c>
      <c r="C135" s="31"/>
      <c r="D135" s="39"/>
      <c r="E135" s="70"/>
      <c r="F135" s="39"/>
      <c r="G135" s="71"/>
      <c r="H135" s="26"/>
      <c r="I135" s="38"/>
      <c r="J135" s="17"/>
      <c r="K135" s="5"/>
      <c r="L135" s="5"/>
      <c r="M135" s="5"/>
      <c r="N135" s="5"/>
      <c r="P135" s="6"/>
      <c r="Q135" s="55"/>
      <c r="R135" s="56"/>
      <c r="S135" s="57"/>
    </row>
    <row r="136" spans="1:19">
      <c r="A136" s="31"/>
      <c r="B136" s="32"/>
      <c r="C136" s="33"/>
      <c r="D136" s="34"/>
      <c r="E136" s="34"/>
      <c r="F136" s="34"/>
      <c r="G136" s="35"/>
      <c r="H136" s="26"/>
      <c r="I136" s="38"/>
      <c r="J136" s="17"/>
      <c r="K136" s="5"/>
      <c r="L136" s="5"/>
      <c r="M136" s="5"/>
      <c r="N136" s="5"/>
      <c r="P136" s="6"/>
      <c r="Q136" s="55"/>
      <c r="R136" s="56"/>
      <c r="S136" s="57"/>
    </row>
    <row r="137" spans="1:19">
      <c r="A137" s="31"/>
      <c r="B137" s="76" t="s">
        <v>24</v>
      </c>
      <c r="C137" s="33"/>
      <c r="D137" s="34"/>
      <c r="E137" s="85">
        <f>SUM(E136:E136)</f>
        <v>0</v>
      </c>
      <c r="F137" s="39"/>
      <c r="G137" s="31"/>
      <c r="H137" s="26"/>
      <c r="I137" s="17"/>
      <c r="J137" s="17"/>
      <c r="L137" s="5"/>
      <c r="P137" s="6"/>
      <c r="Q137" s="55"/>
      <c r="R137" s="56"/>
      <c r="S137" s="57"/>
    </row>
    <row r="138" spans="1:19" ht="14.25">
      <c r="A138" s="31">
        <v>27</v>
      </c>
      <c r="B138" s="100" t="s">
        <v>116</v>
      </c>
      <c r="C138" s="31"/>
      <c r="D138" s="39"/>
      <c r="E138" s="39"/>
      <c r="F138" s="39"/>
      <c r="G138" s="31"/>
      <c r="H138" s="26"/>
      <c r="I138" s="17"/>
      <c r="J138" s="17"/>
      <c r="P138" s="6"/>
    </row>
    <row r="139" spans="1:19">
      <c r="A139" s="31"/>
      <c r="B139" s="32" t="s">
        <v>17</v>
      </c>
      <c r="C139" s="31"/>
      <c r="D139" s="39"/>
      <c r="E139" s="39"/>
      <c r="F139" s="39"/>
      <c r="G139" s="31"/>
      <c r="H139" s="26"/>
      <c r="I139" s="17"/>
      <c r="J139" s="17"/>
      <c r="L139" s="40"/>
      <c r="M139" s="41"/>
      <c r="N139" s="41"/>
      <c r="O139" s="42"/>
      <c r="P139" s="42"/>
    </row>
    <row r="140" spans="1:19">
      <c r="A140" s="31"/>
      <c r="B140" s="32"/>
      <c r="C140" s="33"/>
      <c r="D140" s="34"/>
      <c r="E140" s="34"/>
      <c r="F140" s="34"/>
      <c r="G140" s="35"/>
      <c r="H140" s="26"/>
      <c r="I140" s="17"/>
      <c r="J140" s="17"/>
      <c r="L140" s="40"/>
      <c r="M140" s="41"/>
      <c r="N140" s="41"/>
      <c r="O140" s="42"/>
      <c r="P140" s="42"/>
    </row>
    <row r="141" spans="1:19">
      <c r="A141" s="31"/>
      <c r="B141" s="76" t="s">
        <v>24</v>
      </c>
      <c r="C141" s="31"/>
      <c r="D141" s="39"/>
      <c r="E141" s="85">
        <f>SUM(E140:E140)</f>
        <v>0</v>
      </c>
      <c r="F141" s="39"/>
      <c r="G141" s="31"/>
      <c r="H141" s="26"/>
      <c r="I141" s="17"/>
      <c r="J141" s="17"/>
      <c r="P141" s="6"/>
    </row>
    <row r="142" spans="1:19" ht="14.25">
      <c r="A142" s="31">
        <v>28</v>
      </c>
      <c r="B142" s="100" t="s">
        <v>117</v>
      </c>
      <c r="C142" s="31"/>
      <c r="D142" s="39"/>
      <c r="E142" s="39"/>
      <c r="F142" s="39"/>
      <c r="G142" s="31"/>
      <c r="H142" s="36" t="s">
        <v>28</v>
      </c>
      <c r="I142" s="17"/>
      <c r="J142" s="17"/>
      <c r="K142" s="5"/>
      <c r="L142" s="5"/>
      <c r="M142" s="5"/>
      <c r="P142" s="6"/>
    </row>
    <row r="143" spans="1:19">
      <c r="A143" s="31"/>
      <c r="B143" s="32" t="s">
        <v>17</v>
      </c>
      <c r="C143" s="31"/>
      <c r="D143" s="39"/>
      <c r="E143" s="39"/>
      <c r="F143" s="39"/>
      <c r="G143" s="31"/>
      <c r="H143" s="26"/>
      <c r="I143" s="17"/>
      <c r="J143" s="17"/>
      <c r="P143" s="6"/>
    </row>
    <row r="144" spans="1:19">
      <c r="A144" s="31"/>
      <c r="B144" s="32"/>
      <c r="C144" s="33" t="s">
        <v>118</v>
      </c>
      <c r="D144" s="34" t="s">
        <v>20</v>
      </c>
      <c r="E144" s="34">
        <f>15646.13+2834.26+1164.29</f>
        <v>19644.68</v>
      </c>
      <c r="F144" s="34" t="s">
        <v>101</v>
      </c>
      <c r="G144" s="35"/>
      <c r="H144" s="29">
        <v>46204</v>
      </c>
      <c r="I144" s="17"/>
      <c r="J144" s="17"/>
      <c r="P144" s="6"/>
    </row>
    <row r="145" spans="1:18">
      <c r="A145" s="31"/>
      <c r="B145" s="32"/>
      <c r="C145" s="33" t="s">
        <v>50</v>
      </c>
      <c r="D145" s="34" t="s">
        <v>20</v>
      </c>
      <c r="E145" s="34">
        <v>5250</v>
      </c>
      <c r="F145" s="34" t="s">
        <v>98</v>
      </c>
      <c r="G145" s="35"/>
      <c r="H145" s="29">
        <v>46204</v>
      </c>
      <c r="I145" s="17"/>
      <c r="J145" s="17"/>
      <c r="P145" s="6"/>
    </row>
    <row r="146" spans="1:18">
      <c r="A146" s="31"/>
      <c r="B146" s="76" t="s">
        <v>24</v>
      </c>
      <c r="C146" s="31"/>
      <c r="D146" s="39"/>
      <c r="E146" s="85">
        <f>SUM(E144:E145)</f>
        <v>24894.68</v>
      </c>
      <c r="F146" s="39"/>
      <c r="G146" s="31"/>
      <c r="H146" s="26"/>
      <c r="I146" s="17"/>
      <c r="J146" s="17"/>
      <c r="K146" s="5"/>
      <c r="L146" s="5"/>
      <c r="M146" s="21"/>
      <c r="N146" s="22"/>
      <c r="P146" s="6"/>
    </row>
    <row r="147" spans="1:18" ht="14.25">
      <c r="A147" s="31">
        <v>29</v>
      </c>
      <c r="B147" s="100" t="s">
        <v>119</v>
      </c>
      <c r="C147" s="31"/>
      <c r="D147" s="39"/>
      <c r="E147" s="39"/>
      <c r="F147" s="39"/>
      <c r="G147" s="31"/>
      <c r="H147" s="26"/>
      <c r="I147" s="17"/>
      <c r="J147" s="17"/>
      <c r="P147" s="6"/>
    </row>
    <row r="148" spans="1:18">
      <c r="A148" s="31"/>
      <c r="B148" s="32" t="s">
        <v>17</v>
      </c>
      <c r="C148" s="31"/>
      <c r="D148" s="39"/>
      <c r="E148" s="39"/>
      <c r="F148" s="39"/>
      <c r="G148" s="31"/>
      <c r="H148" s="26"/>
      <c r="I148" s="38"/>
      <c r="J148" s="17"/>
      <c r="P148" s="6"/>
    </row>
    <row r="149" spans="1:18">
      <c r="A149" s="31"/>
      <c r="B149" s="39" t="s">
        <v>120</v>
      </c>
      <c r="C149" s="33" t="s">
        <v>121</v>
      </c>
      <c r="D149" s="34" t="s">
        <v>20</v>
      </c>
      <c r="E149" s="39">
        <v>9992.51</v>
      </c>
      <c r="F149" s="39" t="s">
        <v>122</v>
      </c>
      <c r="G149" s="67"/>
      <c r="H149" s="29">
        <v>46212</v>
      </c>
      <c r="I149" s="38"/>
      <c r="J149" s="17"/>
      <c r="P149" s="6"/>
    </row>
    <row r="150" spans="1:18">
      <c r="A150" s="31"/>
      <c r="B150" s="39"/>
      <c r="C150" s="33" t="s">
        <v>123</v>
      </c>
      <c r="D150" s="34" t="s">
        <v>20</v>
      </c>
      <c r="E150" s="39">
        <v>464.59</v>
      </c>
      <c r="F150" s="39" t="s">
        <v>124</v>
      </c>
      <c r="G150" s="67"/>
      <c r="H150" s="29">
        <v>46212</v>
      </c>
      <c r="I150" s="38"/>
      <c r="J150" s="17"/>
      <c r="P150" s="6"/>
    </row>
    <row r="151" spans="1:18">
      <c r="A151" s="31"/>
      <c r="B151" s="39" t="s">
        <v>125</v>
      </c>
      <c r="C151" s="33" t="s">
        <v>22</v>
      </c>
      <c r="D151" s="34" t="s">
        <v>20</v>
      </c>
      <c r="E151" s="58">
        <v>1359.07</v>
      </c>
      <c r="F151" s="34" t="s">
        <v>23</v>
      </c>
      <c r="G151" s="33"/>
      <c r="H151" s="29">
        <v>46203</v>
      </c>
      <c r="I151" s="38"/>
      <c r="J151" s="17"/>
      <c r="P151" s="6"/>
    </row>
    <row r="152" spans="1:18">
      <c r="A152" s="31"/>
      <c r="B152" s="39" t="s">
        <v>126</v>
      </c>
      <c r="C152" s="33" t="s">
        <v>127</v>
      </c>
      <c r="D152" s="34" t="s">
        <v>20</v>
      </c>
      <c r="E152" s="58">
        <f>4497.11+1908.27</f>
        <v>6405.3799999999992</v>
      </c>
      <c r="F152" s="34" t="s">
        <v>128</v>
      </c>
      <c r="G152" s="33"/>
      <c r="H152" s="29">
        <v>46234</v>
      </c>
      <c r="I152" s="17"/>
      <c r="J152" s="17"/>
      <c r="P152" s="6"/>
    </row>
    <row r="153" spans="1:18">
      <c r="A153" s="31"/>
      <c r="B153" s="76" t="s">
        <v>24</v>
      </c>
      <c r="C153" s="31"/>
      <c r="D153" s="39"/>
      <c r="E153" s="85">
        <f>SUM(E149:E152)</f>
        <v>18221.55</v>
      </c>
      <c r="F153" s="39"/>
      <c r="G153" s="31"/>
      <c r="H153" s="26"/>
      <c r="I153" s="17"/>
      <c r="J153" s="17"/>
      <c r="P153" s="6"/>
    </row>
    <row r="154" spans="1:18" ht="14.25">
      <c r="A154" s="31">
        <v>30</v>
      </c>
      <c r="B154" s="100" t="s">
        <v>129</v>
      </c>
      <c r="C154" s="31"/>
      <c r="D154" s="39"/>
      <c r="E154" s="39"/>
      <c r="F154" s="39"/>
      <c r="G154" s="31"/>
      <c r="H154" s="26"/>
      <c r="I154" s="17"/>
      <c r="J154" s="17"/>
      <c r="P154" s="6"/>
    </row>
    <row r="155" spans="1:18">
      <c r="A155" s="31"/>
      <c r="B155" s="32" t="s">
        <v>17</v>
      </c>
      <c r="C155" s="31"/>
      <c r="D155" s="39"/>
      <c r="E155" s="39"/>
      <c r="F155" s="39"/>
      <c r="G155" s="31"/>
      <c r="H155" s="26"/>
      <c r="I155" s="17"/>
      <c r="J155" s="17"/>
      <c r="P155" s="6"/>
    </row>
    <row r="156" spans="1:18">
      <c r="A156" s="31"/>
      <c r="B156" s="39" t="s">
        <v>46</v>
      </c>
      <c r="C156" s="33" t="s">
        <v>130</v>
      </c>
      <c r="D156" s="34" t="s">
        <v>20</v>
      </c>
      <c r="E156" s="58">
        <f>7000</f>
        <v>7000</v>
      </c>
      <c r="F156" s="34" t="s">
        <v>131</v>
      </c>
      <c r="G156" s="35"/>
      <c r="H156" s="29">
        <v>46227</v>
      </c>
      <c r="I156" s="17"/>
      <c r="J156" s="17"/>
      <c r="P156" s="6"/>
    </row>
    <row r="157" spans="1:18">
      <c r="A157" s="31"/>
      <c r="B157" s="39"/>
      <c r="C157" s="33" t="s">
        <v>132</v>
      </c>
      <c r="D157" s="34" t="s">
        <v>20</v>
      </c>
      <c r="E157" s="58">
        <f>7823.11+16028+1417.13+1908.27+1412.28</f>
        <v>28588.79</v>
      </c>
      <c r="F157" s="34" t="s">
        <v>101</v>
      </c>
      <c r="G157" s="33"/>
      <c r="H157" s="29">
        <v>46219</v>
      </c>
      <c r="I157" s="17"/>
      <c r="J157" s="17"/>
      <c r="P157" s="6"/>
    </row>
    <row r="158" spans="1:18">
      <c r="A158" s="31"/>
      <c r="B158" s="39" t="s">
        <v>133</v>
      </c>
      <c r="C158" s="33" t="s">
        <v>134</v>
      </c>
      <c r="D158" s="34" t="s">
        <v>20</v>
      </c>
      <c r="E158" s="58">
        <f>4947.85+767.69</f>
        <v>5715.5400000000009</v>
      </c>
      <c r="F158" s="34" t="s">
        <v>86</v>
      </c>
      <c r="G158" s="33"/>
      <c r="H158" s="29">
        <v>46227</v>
      </c>
      <c r="I158" s="17"/>
      <c r="J158" s="17"/>
      <c r="P158" s="6"/>
    </row>
    <row r="159" spans="1:18">
      <c r="A159" s="31"/>
      <c r="B159" s="39"/>
      <c r="C159" s="33" t="s">
        <v>50</v>
      </c>
      <c r="D159" s="34" t="s">
        <v>20</v>
      </c>
      <c r="E159" s="58">
        <v>5250</v>
      </c>
      <c r="F159" s="34" t="s">
        <v>98</v>
      </c>
      <c r="G159" s="33"/>
      <c r="H159" s="29">
        <v>46227</v>
      </c>
      <c r="I159" s="17"/>
      <c r="J159" s="17"/>
      <c r="P159" s="6"/>
    </row>
    <row r="160" spans="1:18">
      <c r="A160" s="31"/>
      <c r="B160" s="76" t="s">
        <v>24</v>
      </c>
      <c r="C160" s="31"/>
      <c r="D160" s="39"/>
      <c r="E160" s="85">
        <f>SUM(E156:E159)</f>
        <v>46554.33</v>
      </c>
      <c r="F160" s="39"/>
      <c r="G160" s="31"/>
      <c r="H160" s="26"/>
      <c r="I160" s="17"/>
      <c r="J160" s="17"/>
      <c r="P160" s="6"/>
      <c r="R160" s="5"/>
    </row>
    <row r="161" spans="1:16" ht="14.25">
      <c r="A161" s="31">
        <v>31</v>
      </c>
      <c r="B161" s="100" t="s">
        <v>135</v>
      </c>
      <c r="C161" s="31"/>
      <c r="D161" s="39"/>
      <c r="E161" s="39"/>
      <c r="F161" s="39"/>
      <c r="G161" s="31"/>
      <c r="H161" s="26"/>
      <c r="I161" s="17"/>
      <c r="J161" s="17"/>
      <c r="P161" s="6"/>
    </row>
    <row r="162" spans="1:16">
      <c r="A162" s="31"/>
      <c r="B162" s="32" t="s">
        <v>17</v>
      </c>
      <c r="C162" s="31"/>
      <c r="D162" s="39"/>
      <c r="E162" s="39"/>
      <c r="F162" s="39"/>
      <c r="G162" s="31"/>
      <c r="H162" s="26"/>
      <c r="I162" s="17"/>
      <c r="J162" s="17"/>
      <c r="P162" s="6"/>
    </row>
    <row r="163" spans="1:16">
      <c r="A163" s="31"/>
      <c r="B163" s="32"/>
      <c r="C163" s="33" t="s">
        <v>136</v>
      </c>
      <c r="D163" s="34" t="s">
        <v>20</v>
      </c>
      <c r="E163" s="58">
        <f>276.46+804.56+2900.23</f>
        <v>3981.25</v>
      </c>
      <c r="F163" s="34" t="s">
        <v>137</v>
      </c>
      <c r="G163" s="33"/>
      <c r="H163" s="29">
        <v>46223</v>
      </c>
      <c r="I163" s="17"/>
      <c r="J163" s="17"/>
      <c r="P163" s="6"/>
    </row>
    <row r="164" spans="1:16">
      <c r="A164" s="31"/>
      <c r="B164" s="32"/>
      <c r="C164" s="33" t="s">
        <v>50</v>
      </c>
      <c r="D164" s="34" t="s">
        <v>20</v>
      </c>
      <c r="E164" s="58">
        <v>3500</v>
      </c>
      <c r="F164" s="34" t="s">
        <v>138</v>
      </c>
      <c r="G164" s="33"/>
      <c r="H164" s="29">
        <v>46223</v>
      </c>
      <c r="I164" s="17"/>
      <c r="J164" s="17"/>
      <c r="P164" s="6"/>
    </row>
    <row r="165" spans="1:16">
      <c r="A165" s="31"/>
      <c r="B165" s="76" t="s">
        <v>24</v>
      </c>
      <c r="C165" s="31"/>
      <c r="D165" s="39"/>
      <c r="E165" s="85">
        <f>SUM(E163:E164)</f>
        <v>7481.25</v>
      </c>
      <c r="F165" s="39"/>
      <c r="G165" s="31"/>
      <c r="H165" s="26"/>
      <c r="I165" s="17"/>
      <c r="J165" s="17"/>
      <c r="P165" s="6"/>
    </row>
    <row r="166" spans="1:16" ht="14.25">
      <c r="A166" s="31">
        <v>32</v>
      </c>
      <c r="B166" s="100" t="s">
        <v>139</v>
      </c>
      <c r="C166" s="31"/>
      <c r="D166" s="39"/>
      <c r="E166" s="39"/>
      <c r="F166" s="39"/>
      <c r="G166" s="31"/>
      <c r="H166" s="26"/>
      <c r="I166" s="17"/>
      <c r="J166" s="17"/>
      <c r="P166"/>
    </row>
    <row r="167" spans="1:16">
      <c r="A167" s="31"/>
      <c r="B167" s="32" t="s">
        <v>17</v>
      </c>
      <c r="C167" s="31"/>
      <c r="D167" s="39"/>
      <c r="E167" s="39"/>
      <c r="F167" s="39"/>
      <c r="G167" s="31"/>
      <c r="H167" s="26"/>
      <c r="I167" s="17"/>
      <c r="J167" s="17"/>
      <c r="P167"/>
    </row>
    <row r="168" spans="1:16">
      <c r="A168" s="31"/>
      <c r="B168" s="39" t="s">
        <v>140</v>
      </c>
      <c r="C168" s="33" t="s">
        <v>22</v>
      </c>
      <c r="D168" s="34" t="s">
        <v>20</v>
      </c>
      <c r="E168" s="58">
        <v>1359.07</v>
      </c>
      <c r="F168" s="34" t="s">
        <v>23</v>
      </c>
      <c r="G168" s="33"/>
      <c r="H168" s="29">
        <v>46226</v>
      </c>
      <c r="I168" s="17"/>
      <c r="J168" s="17"/>
      <c r="P168"/>
    </row>
    <row r="169" spans="1:16">
      <c r="A169" s="31"/>
      <c r="B169" s="76" t="s">
        <v>24</v>
      </c>
      <c r="C169" s="31"/>
      <c r="D169" s="39"/>
      <c r="E169" s="85">
        <f>SUM(E168:E168)</f>
        <v>1359.07</v>
      </c>
      <c r="F169" s="39"/>
      <c r="G169" s="31"/>
      <c r="H169" s="26"/>
      <c r="I169" s="17"/>
      <c r="J169" s="17"/>
      <c r="P169" s="6"/>
    </row>
    <row r="170" spans="1:16" ht="14.25">
      <c r="A170" s="31">
        <v>33</v>
      </c>
      <c r="B170" s="100" t="s">
        <v>141</v>
      </c>
      <c r="C170" s="31"/>
      <c r="D170" s="39"/>
      <c r="E170" s="39"/>
      <c r="F170" s="39"/>
      <c r="G170" s="31"/>
      <c r="H170" s="26"/>
      <c r="I170" s="17"/>
      <c r="J170" s="17"/>
      <c r="P170" s="6"/>
    </row>
    <row r="171" spans="1:16">
      <c r="A171" s="31"/>
      <c r="B171" s="32" t="s">
        <v>17</v>
      </c>
      <c r="C171" s="31"/>
      <c r="D171" s="39"/>
      <c r="E171" s="39"/>
      <c r="F171" s="39"/>
      <c r="G171" s="31"/>
      <c r="H171" s="26"/>
      <c r="I171" s="17"/>
      <c r="J171" s="17"/>
      <c r="L171" s="5"/>
      <c r="M171" s="5"/>
      <c r="N171" s="5"/>
      <c r="P171" s="6"/>
    </row>
    <row r="172" spans="1:16">
      <c r="A172" s="31"/>
      <c r="B172" s="39"/>
      <c r="C172" s="33"/>
      <c r="D172" s="34"/>
      <c r="E172" s="58"/>
      <c r="F172" s="34"/>
      <c r="G172" s="33"/>
      <c r="H172" s="29"/>
      <c r="I172" s="17"/>
      <c r="J172" s="17"/>
      <c r="L172" s="5"/>
      <c r="M172" s="5"/>
      <c r="N172" s="5"/>
      <c r="P172" s="6"/>
    </row>
    <row r="173" spans="1:16">
      <c r="A173" s="31"/>
      <c r="B173" s="76" t="s">
        <v>24</v>
      </c>
      <c r="C173" s="31"/>
      <c r="D173" s="39"/>
      <c r="E173" s="85">
        <f>SUM(E172:E172)</f>
        <v>0</v>
      </c>
      <c r="F173" s="39"/>
      <c r="G173" s="31"/>
      <c r="H173" s="26"/>
      <c r="I173" s="17"/>
      <c r="J173" s="17"/>
      <c r="P173" s="6"/>
    </row>
    <row r="174" spans="1:16" ht="14.25">
      <c r="A174" s="31">
        <v>34</v>
      </c>
      <c r="B174" s="100" t="s">
        <v>142</v>
      </c>
      <c r="C174" s="31"/>
      <c r="D174" s="39"/>
      <c r="E174" s="39"/>
      <c r="F174" s="39"/>
      <c r="G174" s="31"/>
      <c r="H174" s="36" t="s">
        <v>28</v>
      </c>
      <c r="I174" s="17"/>
      <c r="J174" s="17"/>
      <c r="P174" s="6"/>
    </row>
    <row r="175" spans="1:16">
      <c r="A175" s="31"/>
      <c r="B175" s="32" t="s">
        <v>17</v>
      </c>
      <c r="C175" s="31"/>
      <c r="D175" s="39"/>
      <c r="E175" s="39"/>
      <c r="F175" s="39"/>
      <c r="G175" s="71"/>
      <c r="H175" s="26"/>
      <c r="I175" s="17"/>
      <c r="J175" s="17"/>
      <c r="P175" s="6"/>
    </row>
    <row r="176" spans="1:16">
      <c r="A176" s="31"/>
      <c r="B176" s="39" t="s">
        <v>120</v>
      </c>
      <c r="C176" s="33" t="s">
        <v>143</v>
      </c>
      <c r="D176" s="34" t="s">
        <v>20</v>
      </c>
      <c r="E176" s="34">
        <v>1936.56</v>
      </c>
      <c r="F176" s="34" t="s">
        <v>23</v>
      </c>
      <c r="G176" s="35"/>
      <c r="H176" s="29">
        <v>46204</v>
      </c>
      <c r="I176" s="17"/>
      <c r="J176" s="17"/>
      <c r="P176" s="6"/>
    </row>
    <row r="177" spans="1:16">
      <c r="A177" s="31"/>
      <c r="B177" s="76" t="s">
        <v>24</v>
      </c>
      <c r="C177" s="31"/>
      <c r="D177" s="39"/>
      <c r="E177" s="85">
        <f>SUM(E176:E176)</f>
        <v>1936.56</v>
      </c>
      <c r="F177" s="39"/>
      <c r="G177" s="31"/>
      <c r="H177" s="26"/>
      <c r="I177" s="17"/>
      <c r="J177" s="17"/>
      <c r="P177" s="6"/>
    </row>
    <row r="178" spans="1:16" ht="14.25">
      <c r="A178" s="31">
        <v>35</v>
      </c>
      <c r="B178" s="100" t="s">
        <v>144</v>
      </c>
      <c r="C178" s="31"/>
      <c r="D178" s="39"/>
      <c r="E178" s="39"/>
      <c r="F178" s="39"/>
      <c r="G178" s="31"/>
      <c r="H178" s="26"/>
      <c r="I178" s="17"/>
      <c r="J178" s="17"/>
      <c r="P178" s="6"/>
    </row>
    <row r="179" spans="1:16">
      <c r="A179" s="31"/>
      <c r="B179" s="32" t="s">
        <v>17</v>
      </c>
      <c r="C179" s="31"/>
      <c r="D179" s="39"/>
      <c r="E179" s="39"/>
      <c r="F179" s="39"/>
      <c r="G179" s="31"/>
      <c r="H179" s="26"/>
      <c r="I179" s="17"/>
      <c r="J179" s="17"/>
      <c r="P179" s="6"/>
    </row>
    <row r="180" spans="1:16">
      <c r="A180" s="31"/>
      <c r="B180" s="39" t="s">
        <v>145</v>
      </c>
      <c r="C180" s="33" t="s">
        <v>33</v>
      </c>
      <c r="D180" s="34" t="s">
        <v>20</v>
      </c>
      <c r="E180" s="34">
        <v>2909.08</v>
      </c>
      <c r="F180" s="34" t="s">
        <v>72</v>
      </c>
      <c r="G180" s="67"/>
      <c r="H180" s="29">
        <v>46205</v>
      </c>
      <c r="I180" s="17"/>
      <c r="J180" s="17"/>
      <c r="P180" s="6"/>
    </row>
    <row r="181" spans="1:16">
      <c r="A181" s="31"/>
      <c r="B181" s="39" t="s">
        <v>146</v>
      </c>
      <c r="C181" s="33" t="s">
        <v>147</v>
      </c>
      <c r="D181" s="34" t="s">
        <v>20</v>
      </c>
      <c r="E181" s="34">
        <v>9469.02</v>
      </c>
      <c r="F181" s="34" t="s">
        <v>148</v>
      </c>
      <c r="G181" s="67"/>
      <c r="H181" s="29">
        <v>46218</v>
      </c>
      <c r="I181" s="17"/>
      <c r="J181" s="17"/>
      <c r="P181" s="6"/>
    </row>
    <row r="182" spans="1:16">
      <c r="A182" s="31"/>
      <c r="B182" s="39" t="s">
        <v>149</v>
      </c>
      <c r="C182" s="33" t="s">
        <v>150</v>
      </c>
      <c r="D182" s="34" t="s">
        <v>20</v>
      </c>
      <c r="E182" s="34">
        <v>2066.0100000000002</v>
      </c>
      <c r="F182" s="34" t="s">
        <v>151</v>
      </c>
      <c r="G182" s="67"/>
      <c r="H182" s="29">
        <v>46206</v>
      </c>
      <c r="I182" s="17"/>
      <c r="J182" s="17"/>
      <c r="P182" s="6"/>
    </row>
    <row r="183" spans="1:16">
      <c r="A183" s="31"/>
      <c r="B183" s="39"/>
      <c r="C183" s="33" t="s">
        <v>50</v>
      </c>
      <c r="D183" s="34" t="s">
        <v>20</v>
      </c>
      <c r="E183" s="34">
        <v>3500</v>
      </c>
      <c r="F183" s="34" t="s">
        <v>138</v>
      </c>
      <c r="G183" s="67"/>
      <c r="H183" s="29">
        <v>46206</v>
      </c>
      <c r="I183" s="17"/>
      <c r="J183" s="17"/>
      <c r="P183" s="6"/>
    </row>
    <row r="184" spans="1:16">
      <c r="A184" s="31"/>
      <c r="B184" s="39" t="s">
        <v>152</v>
      </c>
      <c r="C184" s="33" t="s">
        <v>153</v>
      </c>
      <c r="D184" s="34" t="s">
        <v>20</v>
      </c>
      <c r="E184" s="34">
        <v>1348.24</v>
      </c>
      <c r="F184" s="34" t="s">
        <v>72</v>
      </c>
      <c r="G184" s="67"/>
      <c r="H184" s="29">
        <v>46220</v>
      </c>
      <c r="I184" s="17"/>
      <c r="J184" s="17"/>
      <c r="P184" s="6"/>
    </row>
    <row r="185" spans="1:16">
      <c r="A185" s="31"/>
      <c r="B185" s="39" t="s">
        <v>56</v>
      </c>
      <c r="C185" s="33" t="s">
        <v>154</v>
      </c>
      <c r="D185" s="34" t="s">
        <v>20</v>
      </c>
      <c r="E185" s="34">
        <f>20242.71+3892.2</f>
        <v>24134.91</v>
      </c>
      <c r="F185" s="34" t="s">
        <v>155</v>
      </c>
      <c r="G185" s="67"/>
      <c r="H185" s="29">
        <v>46225</v>
      </c>
      <c r="I185" s="17"/>
      <c r="J185" s="17"/>
      <c r="P185" s="6"/>
    </row>
    <row r="186" spans="1:16">
      <c r="A186" s="31"/>
      <c r="B186" s="39"/>
      <c r="C186" s="33" t="s">
        <v>50</v>
      </c>
      <c r="D186" s="34" t="s">
        <v>20</v>
      </c>
      <c r="E186" s="34">
        <f>3500*4</f>
        <v>14000</v>
      </c>
      <c r="F186" s="34" t="s">
        <v>156</v>
      </c>
      <c r="G186" s="67"/>
      <c r="H186" s="29">
        <v>46225</v>
      </c>
      <c r="I186" s="17"/>
      <c r="J186" s="17"/>
      <c r="P186" s="6"/>
    </row>
    <row r="187" spans="1:16">
      <c r="A187" s="31"/>
      <c r="B187" s="39"/>
      <c r="C187" s="33" t="s">
        <v>157</v>
      </c>
      <c r="D187" s="34" t="s">
        <v>20</v>
      </c>
      <c r="E187" s="34">
        <f>17448.32+4217.72+1358.2</f>
        <v>23024.240000000002</v>
      </c>
      <c r="F187" s="34" t="s">
        <v>158</v>
      </c>
      <c r="G187" s="67"/>
      <c r="H187" s="29">
        <v>46226</v>
      </c>
      <c r="I187" s="17"/>
      <c r="J187" s="17"/>
      <c r="P187" s="6"/>
    </row>
    <row r="188" spans="1:16">
      <c r="A188" s="31"/>
      <c r="B188" s="39"/>
      <c r="C188" s="33" t="s">
        <v>50</v>
      </c>
      <c r="D188" s="34" t="s">
        <v>20</v>
      </c>
      <c r="E188" s="34">
        <v>14000</v>
      </c>
      <c r="F188" s="34" t="s">
        <v>156</v>
      </c>
      <c r="G188" s="67"/>
      <c r="H188" s="29">
        <v>46226</v>
      </c>
      <c r="I188" s="17"/>
      <c r="J188" s="17"/>
      <c r="P188" s="6"/>
    </row>
    <row r="189" spans="1:16">
      <c r="A189" s="31"/>
      <c r="B189" s="76" t="s">
        <v>24</v>
      </c>
      <c r="C189" s="31"/>
      <c r="D189" s="39"/>
      <c r="E189" s="85">
        <f>SUM(E180:E188)</f>
        <v>94451.5</v>
      </c>
      <c r="F189" s="39"/>
      <c r="G189" s="31"/>
      <c r="H189" s="26"/>
      <c r="I189" s="17"/>
      <c r="J189" s="17"/>
      <c r="P189"/>
    </row>
    <row r="190" spans="1:16" ht="14.25">
      <c r="A190" s="31">
        <v>36</v>
      </c>
      <c r="B190" s="100" t="s">
        <v>159</v>
      </c>
      <c r="C190" s="31"/>
      <c r="D190" s="39"/>
      <c r="E190" s="39"/>
      <c r="F190" s="39"/>
      <c r="G190" s="31"/>
      <c r="H190" s="36" t="s">
        <v>28</v>
      </c>
      <c r="I190" s="17"/>
      <c r="J190" s="17"/>
      <c r="P190" s="6"/>
    </row>
    <row r="191" spans="1:16">
      <c r="A191" s="31"/>
      <c r="B191" s="32" t="s">
        <v>17</v>
      </c>
      <c r="C191" s="31"/>
      <c r="D191" s="39"/>
      <c r="E191" s="39"/>
      <c r="F191" s="39"/>
      <c r="G191" s="31"/>
      <c r="H191" s="40"/>
      <c r="I191" s="17"/>
      <c r="J191" s="38"/>
      <c r="P191" s="6"/>
    </row>
    <row r="192" spans="1:16">
      <c r="A192" s="31"/>
      <c r="B192" s="39" t="s">
        <v>160</v>
      </c>
      <c r="C192" s="81" t="s">
        <v>161</v>
      </c>
      <c r="D192" s="34" t="s">
        <v>20</v>
      </c>
      <c r="E192" s="61">
        <v>4298.99</v>
      </c>
      <c r="F192" s="34" t="s">
        <v>162</v>
      </c>
      <c r="G192" s="35"/>
      <c r="H192" s="54">
        <v>46216</v>
      </c>
      <c r="I192" s="17"/>
      <c r="J192" s="38"/>
      <c r="P192" s="6"/>
    </row>
    <row r="193" spans="1:16">
      <c r="A193" s="31"/>
      <c r="B193" s="39"/>
      <c r="C193" s="81" t="s">
        <v>163</v>
      </c>
      <c r="D193" s="34" t="s">
        <v>20</v>
      </c>
      <c r="E193" s="61">
        <f>785.49+717.9</f>
        <v>1503.3899999999999</v>
      </c>
      <c r="F193" s="34" t="s">
        <v>23</v>
      </c>
      <c r="G193" s="35"/>
      <c r="H193" s="54">
        <v>46216</v>
      </c>
      <c r="I193" s="17"/>
      <c r="J193" s="38"/>
      <c r="P193" s="6"/>
    </row>
    <row r="194" spans="1:16">
      <c r="A194" s="31"/>
      <c r="B194" s="39"/>
      <c r="C194" s="81" t="s">
        <v>164</v>
      </c>
      <c r="D194" s="34" t="s">
        <v>20</v>
      </c>
      <c r="E194" s="61">
        <f>5073.81+2497.27+5082.56</f>
        <v>12653.64</v>
      </c>
      <c r="F194" s="34" t="s">
        <v>165</v>
      </c>
      <c r="G194" s="35"/>
      <c r="H194" s="54">
        <v>46216</v>
      </c>
      <c r="I194" s="17"/>
      <c r="J194" s="38"/>
      <c r="P194" s="6"/>
    </row>
    <row r="195" spans="1:16">
      <c r="A195" s="31"/>
      <c r="B195" s="39" t="s">
        <v>46</v>
      </c>
      <c r="C195" s="33" t="s">
        <v>166</v>
      </c>
      <c r="D195" s="34" t="s">
        <v>20</v>
      </c>
      <c r="E195" s="61">
        <v>2759.61</v>
      </c>
      <c r="F195" s="34" t="s">
        <v>23</v>
      </c>
      <c r="G195" s="35"/>
      <c r="H195" s="54">
        <v>46210</v>
      </c>
      <c r="I195" s="17"/>
      <c r="J195" s="38"/>
      <c r="P195" s="6"/>
    </row>
    <row r="196" spans="1:16">
      <c r="A196" s="31"/>
      <c r="B196" s="39" t="s">
        <v>70</v>
      </c>
      <c r="C196" s="33" t="s">
        <v>167</v>
      </c>
      <c r="D196" s="34" t="s">
        <v>20</v>
      </c>
      <c r="E196" s="61">
        <f>1500.69+2575.52</f>
        <v>4076.21</v>
      </c>
      <c r="F196" s="34" t="s">
        <v>168</v>
      </c>
      <c r="G196" s="35"/>
      <c r="H196" s="54">
        <v>46227</v>
      </c>
      <c r="I196" s="17"/>
      <c r="J196" s="38"/>
      <c r="P196" s="6"/>
    </row>
    <row r="197" spans="1:16">
      <c r="A197" s="31"/>
      <c r="B197" s="76" t="s">
        <v>24</v>
      </c>
      <c r="C197" s="31"/>
      <c r="D197" s="39"/>
      <c r="E197" s="85">
        <f>SUM(E192:E196)</f>
        <v>25291.839999999997</v>
      </c>
      <c r="F197" s="39"/>
      <c r="G197" s="31"/>
      <c r="H197" s="40"/>
      <c r="I197" s="17"/>
      <c r="J197" s="38"/>
      <c r="K197" s="5"/>
      <c r="L197" s="5"/>
      <c r="P197" s="6"/>
    </row>
    <row r="198" spans="1:16" ht="14.25">
      <c r="A198" s="31">
        <v>37</v>
      </c>
      <c r="B198" s="100" t="s">
        <v>169</v>
      </c>
      <c r="C198" s="31"/>
      <c r="D198" s="39"/>
      <c r="E198" s="39"/>
      <c r="F198" s="39"/>
      <c r="G198" s="31"/>
      <c r="H198" s="26"/>
      <c r="I198" s="17"/>
      <c r="J198" s="17"/>
      <c r="P198" s="6"/>
    </row>
    <row r="199" spans="1:16">
      <c r="A199" s="31"/>
      <c r="B199" s="32" t="s">
        <v>17</v>
      </c>
      <c r="C199" s="31"/>
      <c r="D199" s="39"/>
      <c r="E199" s="39"/>
      <c r="F199" s="39"/>
      <c r="G199" s="31"/>
      <c r="H199" s="26"/>
      <c r="I199" s="17"/>
      <c r="J199" s="17"/>
      <c r="P199" s="6"/>
    </row>
    <row r="200" spans="1:16">
      <c r="A200" s="31"/>
      <c r="B200" s="39" t="s">
        <v>268</v>
      </c>
      <c r="C200" s="59" t="s">
        <v>743</v>
      </c>
      <c r="D200" s="39" t="s">
        <v>20</v>
      </c>
      <c r="E200" s="70">
        <v>1908.27</v>
      </c>
      <c r="F200" s="39"/>
      <c r="G200" s="105"/>
      <c r="H200" s="115">
        <v>46233</v>
      </c>
      <c r="I200" s="17"/>
      <c r="J200" s="17"/>
      <c r="K200" s="5"/>
      <c r="L200" s="5"/>
      <c r="M200" s="5"/>
      <c r="N200" s="5"/>
      <c r="O200" s="5"/>
      <c r="P200" s="30"/>
    </row>
    <row r="201" spans="1:16">
      <c r="A201" s="31"/>
      <c r="B201" s="76" t="s">
        <v>24</v>
      </c>
      <c r="C201" s="31"/>
      <c r="D201" s="39"/>
      <c r="E201" s="85">
        <f>SUM(E200)</f>
        <v>1908.27</v>
      </c>
      <c r="F201" s="39"/>
      <c r="G201" s="31"/>
      <c r="H201" s="26"/>
      <c r="I201" s="17"/>
      <c r="J201" s="17"/>
      <c r="K201" s="5"/>
      <c r="L201" s="5"/>
      <c r="M201" s="5"/>
      <c r="N201" s="5"/>
      <c r="O201" s="5"/>
      <c r="P201" s="30"/>
    </row>
    <row r="202" spans="1:16" ht="14.25">
      <c r="A202" s="31">
        <v>38</v>
      </c>
      <c r="B202" s="100" t="s">
        <v>170</v>
      </c>
      <c r="C202" s="31"/>
      <c r="D202" s="39"/>
      <c r="E202" s="39"/>
      <c r="F202" s="39"/>
      <c r="G202" s="31"/>
      <c r="H202" s="26"/>
      <c r="I202" s="17"/>
      <c r="J202" s="17"/>
      <c r="P202" s="6"/>
    </row>
    <row r="203" spans="1:16">
      <c r="A203" s="31"/>
      <c r="B203" s="32" t="s">
        <v>17</v>
      </c>
      <c r="C203" s="31"/>
      <c r="D203" s="39"/>
      <c r="E203" s="39"/>
      <c r="F203" s="39"/>
      <c r="G203" s="31"/>
      <c r="H203" s="26"/>
      <c r="I203" s="17"/>
      <c r="J203" s="17"/>
      <c r="K203" s="17"/>
      <c r="P203" s="6"/>
    </row>
    <row r="204" spans="1:16">
      <c r="A204" s="31"/>
      <c r="B204" s="39"/>
      <c r="C204" s="59"/>
      <c r="D204" s="39"/>
      <c r="E204" s="39"/>
      <c r="F204" s="39"/>
      <c r="G204" s="35"/>
      <c r="H204" s="44"/>
      <c r="I204" s="17"/>
      <c r="J204" s="17"/>
      <c r="K204" s="17"/>
      <c r="P204" s="6"/>
    </row>
    <row r="205" spans="1:16">
      <c r="A205" s="31"/>
      <c r="B205" s="76" t="s">
        <v>24</v>
      </c>
      <c r="C205" s="31"/>
      <c r="D205" s="39"/>
      <c r="E205" s="85">
        <f>SUM(E204:E204)</f>
        <v>0</v>
      </c>
      <c r="F205" s="39"/>
      <c r="G205" s="71"/>
      <c r="H205" s="26"/>
      <c r="I205" s="17"/>
      <c r="J205" s="17"/>
      <c r="P205" s="6"/>
    </row>
    <row r="206" spans="1:16" ht="14.25">
      <c r="A206" s="31">
        <v>39</v>
      </c>
      <c r="B206" s="100" t="s">
        <v>171</v>
      </c>
      <c r="C206" s="31"/>
      <c r="D206" s="39"/>
      <c r="E206" s="39"/>
      <c r="F206" s="39"/>
      <c r="G206" s="31"/>
      <c r="H206" s="26"/>
      <c r="I206" s="17"/>
      <c r="J206" s="17"/>
      <c r="P206"/>
    </row>
    <row r="207" spans="1:16">
      <c r="A207" s="31"/>
      <c r="B207" s="32" t="s">
        <v>17</v>
      </c>
      <c r="C207" s="31"/>
      <c r="D207" s="39"/>
      <c r="E207" s="39"/>
      <c r="F207" s="39"/>
      <c r="G207" s="31"/>
      <c r="H207" s="26"/>
      <c r="I207" s="17"/>
      <c r="J207" s="17"/>
      <c r="P207" s="6"/>
    </row>
    <row r="208" spans="1:16">
      <c r="A208" s="78"/>
      <c r="B208" s="132" t="s">
        <v>172</v>
      </c>
      <c r="C208" s="33" t="s">
        <v>19</v>
      </c>
      <c r="D208" s="39" t="s">
        <v>20</v>
      </c>
      <c r="E208" s="39">
        <f>3141.47+3991.4</f>
        <v>7132.87</v>
      </c>
      <c r="F208" s="39"/>
      <c r="G208" s="35"/>
      <c r="H208" s="29">
        <v>46204</v>
      </c>
      <c r="I208" s="17"/>
      <c r="J208" s="17"/>
      <c r="P208" s="6"/>
    </row>
    <row r="209" spans="1:16">
      <c r="A209" s="78"/>
      <c r="B209" s="132" t="s">
        <v>173</v>
      </c>
      <c r="C209" s="33" t="s">
        <v>174</v>
      </c>
      <c r="D209" s="39" t="s">
        <v>20</v>
      </c>
      <c r="E209" s="39">
        <f>4418.42+11682.53+1908.27</f>
        <v>18009.22</v>
      </c>
      <c r="F209" s="39" t="s">
        <v>175</v>
      </c>
      <c r="G209" s="35"/>
      <c r="H209" s="29" t="s">
        <v>176</v>
      </c>
      <c r="I209" s="17"/>
      <c r="J209" s="17"/>
      <c r="P209" s="6"/>
    </row>
    <row r="210" spans="1:16">
      <c r="A210" s="78"/>
      <c r="B210" s="132"/>
      <c r="C210" s="33" t="s">
        <v>50</v>
      </c>
      <c r="D210" s="39" t="s">
        <v>20</v>
      </c>
      <c r="E210" s="39">
        <f>28000+35000</f>
        <v>63000</v>
      </c>
      <c r="F210" s="39" t="s">
        <v>177</v>
      </c>
      <c r="G210" s="35"/>
      <c r="H210" s="29" t="s">
        <v>176</v>
      </c>
      <c r="I210" s="17"/>
      <c r="J210" s="17"/>
      <c r="P210" s="6"/>
    </row>
    <row r="211" spans="1:16">
      <c r="A211" s="78"/>
      <c r="B211" s="132" t="s">
        <v>178</v>
      </c>
      <c r="C211" s="33" t="s">
        <v>22</v>
      </c>
      <c r="D211" s="34" t="s">
        <v>20</v>
      </c>
      <c r="E211" s="58">
        <v>2717.47</v>
      </c>
      <c r="F211" s="34" t="s">
        <v>23</v>
      </c>
      <c r="G211" s="33"/>
      <c r="H211" s="29">
        <v>46209</v>
      </c>
      <c r="I211" s="17"/>
      <c r="J211" s="17"/>
      <c r="P211" s="6"/>
    </row>
    <row r="212" spans="1:16">
      <c r="A212" s="78"/>
      <c r="B212" s="132"/>
      <c r="C212" s="33" t="s">
        <v>179</v>
      </c>
      <c r="D212" s="34" t="s">
        <v>20</v>
      </c>
      <c r="E212" s="58">
        <v>1191.45</v>
      </c>
      <c r="F212" s="34" t="s">
        <v>23</v>
      </c>
      <c r="G212" s="33"/>
      <c r="H212" s="29">
        <v>46209</v>
      </c>
      <c r="I212" s="17"/>
      <c r="J212" s="17"/>
      <c r="P212" s="6"/>
    </row>
    <row r="213" spans="1:16">
      <c r="A213" s="78"/>
      <c r="B213" s="132" t="s">
        <v>180</v>
      </c>
      <c r="C213" s="33" t="s">
        <v>181</v>
      </c>
      <c r="D213" s="34" t="s">
        <v>20</v>
      </c>
      <c r="E213" s="58">
        <v>3211.11</v>
      </c>
      <c r="F213" s="34" t="s">
        <v>182</v>
      </c>
      <c r="G213" s="33"/>
      <c r="H213" s="29">
        <v>46226</v>
      </c>
      <c r="I213" s="17"/>
      <c r="J213" s="17"/>
      <c r="P213" s="6"/>
    </row>
    <row r="214" spans="1:16">
      <c r="A214" s="78"/>
      <c r="B214" s="132"/>
      <c r="C214" s="33" t="s">
        <v>183</v>
      </c>
      <c r="D214" s="34" t="s">
        <v>20</v>
      </c>
      <c r="E214" s="58">
        <v>7326.22</v>
      </c>
      <c r="F214" s="34" t="s">
        <v>23</v>
      </c>
      <c r="G214" s="33"/>
      <c r="H214" s="29">
        <v>46226</v>
      </c>
      <c r="I214" s="17"/>
      <c r="J214" s="17"/>
      <c r="P214" s="6"/>
    </row>
    <row r="215" spans="1:16">
      <c r="A215" s="31"/>
      <c r="B215" s="76" t="s">
        <v>24</v>
      </c>
      <c r="C215" s="31"/>
      <c r="D215" s="39"/>
      <c r="E215" s="85">
        <f>SUM(E208:E214)</f>
        <v>102588.34</v>
      </c>
      <c r="F215" s="39"/>
      <c r="G215" s="31"/>
      <c r="H215" s="26"/>
      <c r="I215" s="38"/>
      <c r="J215" s="17"/>
      <c r="P215" s="6"/>
    </row>
    <row r="216" spans="1:16" ht="14.25">
      <c r="A216" s="31">
        <v>40</v>
      </c>
      <c r="B216" s="100" t="s">
        <v>184</v>
      </c>
      <c r="C216" s="31"/>
      <c r="D216" s="39"/>
      <c r="E216" s="39"/>
      <c r="F216" s="39"/>
      <c r="G216" s="31"/>
      <c r="H216" s="36" t="s">
        <v>28</v>
      </c>
      <c r="I216" s="17"/>
      <c r="J216" s="17"/>
      <c r="K216" s="21"/>
      <c r="L216" s="21"/>
      <c r="M216" s="21"/>
      <c r="P216" s="6"/>
    </row>
    <row r="217" spans="1:16">
      <c r="A217" s="31"/>
      <c r="B217" s="32" t="s">
        <v>17</v>
      </c>
      <c r="C217" s="31"/>
      <c r="D217" s="39"/>
      <c r="E217" s="39"/>
      <c r="F217" s="39"/>
      <c r="G217" s="31"/>
      <c r="H217" s="26"/>
      <c r="I217" s="17"/>
      <c r="J217" s="17"/>
      <c r="K217" s="5"/>
      <c r="L217" s="5"/>
      <c r="M217" s="5"/>
      <c r="P217" s="6"/>
    </row>
    <row r="218" spans="1:16">
      <c r="A218" s="31"/>
      <c r="B218" s="32"/>
      <c r="C218" s="33"/>
      <c r="D218" s="34"/>
      <c r="E218" s="58"/>
      <c r="F218" s="34"/>
      <c r="G218" s="33"/>
      <c r="H218" s="29"/>
      <c r="I218" s="17"/>
      <c r="J218" s="17"/>
      <c r="K218" s="5"/>
      <c r="L218" s="5"/>
      <c r="M218" s="5"/>
      <c r="P218" s="6"/>
    </row>
    <row r="219" spans="1:16">
      <c r="A219" s="31"/>
      <c r="B219" s="76" t="s">
        <v>24</v>
      </c>
      <c r="C219" s="31"/>
      <c r="D219" s="39"/>
      <c r="E219" s="85">
        <f>SUM(E218:E218)</f>
        <v>0</v>
      </c>
      <c r="F219" s="39"/>
      <c r="G219" s="31"/>
      <c r="H219" s="26"/>
      <c r="I219" s="17"/>
      <c r="J219" s="17"/>
      <c r="P219" s="6"/>
    </row>
    <row r="220" spans="1:16" ht="14.25">
      <c r="A220" s="31">
        <v>41</v>
      </c>
      <c r="B220" s="100" t="s">
        <v>185</v>
      </c>
      <c r="C220" s="31"/>
      <c r="D220" s="39"/>
      <c r="E220" s="39"/>
      <c r="F220" s="39"/>
      <c r="G220" s="31"/>
      <c r="H220" s="26"/>
      <c r="I220" s="27"/>
      <c r="J220" s="17"/>
      <c r="P220"/>
    </row>
    <row r="221" spans="1:16">
      <c r="A221" s="31"/>
      <c r="B221" s="32" t="s">
        <v>17</v>
      </c>
      <c r="C221" s="31"/>
      <c r="D221" s="39"/>
      <c r="E221" s="39"/>
      <c r="F221" s="39"/>
      <c r="G221" s="31"/>
      <c r="H221" s="26"/>
      <c r="I221" s="38"/>
      <c r="J221" s="17"/>
      <c r="P221"/>
    </row>
    <row r="222" spans="1:16">
      <c r="A222" s="31"/>
      <c r="B222" s="39" t="s">
        <v>186</v>
      </c>
      <c r="C222" s="33" t="s">
        <v>187</v>
      </c>
      <c r="D222" s="39" t="s">
        <v>20</v>
      </c>
      <c r="E222" s="34">
        <f>5891.37+506.58+3659.73+7853.47+824.04+1164.29</f>
        <v>19899.480000000003</v>
      </c>
      <c r="F222" s="34"/>
      <c r="G222" s="35"/>
      <c r="H222" s="29" t="s">
        <v>188</v>
      </c>
      <c r="I222" s="38"/>
      <c r="J222" s="17"/>
      <c r="P222"/>
    </row>
    <row r="223" spans="1:16">
      <c r="A223" s="31"/>
      <c r="B223" s="39"/>
      <c r="C223" s="33" t="s">
        <v>50</v>
      </c>
      <c r="D223" s="39" t="s">
        <v>20</v>
      </c>
      <c r="E223" s="34">
        <v>21000</v>
      </c>
      <c r="F223" s="34" t="s">
        <v>189</v>
      </c>
      <c r="G223" s="35"/>
      <c r="H223" s="29" t="s">
        <v>188</v>
      </c>
      <c r="I223" s="38"/>
      <c r="J223" s="17"/>
      <c r="P223"/>
    </row>
    <row r="224" spans="1:16">
      <c r="A224" s="31"/>
      <c r="B224" s="76" t="s">
        <v>24</v>
      </c>
      <c r="C224" s="31"/>
      <c r="D224" s="39"/>
      <c r="E224" s="85">
        <f>SUM(E222:E223)</f>
        <v>40899.480000000003</v>
      </c>
      <c r="F224" s="39"/>
      <c r="G224" s="31"/>
      <c r="H224" s="26"/>
      <c r="I224" s="17"/>
      <c r="J224" s="17"/>
      <c r="P224"/>
    </row>
    <row r="225" spans="1:24" ht="12" customHeight="1">
      <c r="A225" s="31">
        <v>42</v>
      </c>
      <c r="B225" s="100" t="s">
        <v>190</v>
      </c>
      <c r="C225" s="31"/>
      <c r="D225" s="39"/>
      <c r="E225" s="39"/>
      <c r="F225" s="39"/>
      <c r="G225" s="31"/>
      <c r="H225" s="26"/>
      <c r="I225" s="17"/>
      <c r="J225" s="17"/>
      <c r="P225" s="6"/>
    </row>
    <row r="226" spans="1:24">
      <c r="A226" s="31"/>
      <c r="B226" s="32" t="s">
        <v>17</v>
      </c>
      <c r="C226" s="31"/>
      <c r="D226" s="39"/>
      <c r="E226" s="39"/>
      <c r="F226" s="39"/>
      <c r="G226" s="31"/>
      <c r="H226" s="26"/>
      <c r="I226" s="17"/>
      <c r="J226" s="17"/>
      <c r="P226" s="6"/>
    </row>
    <row r="227" spans="1:24">
      <c r="A227" s="31"/>
      <c r="B227" s="39" t="s">
        <v>191</v>
      </c>
      <c r="C227" s="59" t="s">
        <v>192</v>
      </c>
      <c r="D227" s="39" t="s">
        <v>20</v>
      </c>
      <c r="E227" s="39">
        <f>1925.74+7601.51+1164.29</f>
        <v>10691.54</v>
      </c>
      <c r="F227" s="39" t="s">
        <v>193</v>
      </c>
      <c r="G227" s="71"/>
      <c r="H227" s="29">
        <v>46227</v>
      </c>
      <c r="I227" s="17"/>
      <c r="J227" s="17"/>
      <c r="L227" s="40"/>
      <c r="M227" s="60"/>
      <c r="N227" s="38"/>
      <c r="O227" s="27"/>
      <c r="P227" s="27"/>
      <c r="Q227" s="27"/>
      <c r="R227" s="52"/>
      <c r="S227" s="44"/>
      <c r="T227" s="38"/>
      <c r="U227" s="38"/>
      <c r="V227" s="38"/>
      <c r="W227" s="38"/>
      <c r="X227" s="38"/>
    </row>
    <row r="228" spans="1:24">
      <c r="A228" s="31"/>
      <c r="B228" s="39"/>
      <c r="C228" s="33" t="s">
        <v>50</v>
      </c>
      <c r="D228" s="39" t="s">
        <v>20</v>
      </c>
      <c r="E228" s="39">
        <v>7000</v>
      </c>
      <c r="F228" s="39" t="s">
        <v>131</v>
      </c>
      <c r="G228" s="71"/>
      <c r="H228" s="29">
        <v>46227</v>
      </c>
      <c r="I228" s="17"/>
      <c r="J228" s="17"/>
      <c r="L228" s="40"/>
      <c r="M228" s="60"/>
      <c r="N228" s="38"/>
      <c r="O228" s="27"/>
      <c r="P228" s="27"/>
      <c r="Q228" s="27"/>
      <c r="R228" s="52"/>
      <c r="S228" s="44"/>
      <c r="T228" s="38"/>
      <c r="U228" s="38"/>
      <c r="V228" s="38"/>
      <c r="W228" s="38"/>
      <c r="X228" s="38"/>
    </row>
    <row r="229" spans="1:24">
      <c r="A229" s="31"/>
      <c r="B229" s="76" t="s">
        <v>24</v>
      </c>
      <c r="C229" s="31"/>
      <c r="D229" s="39"/>
      <c r="E229" s="85">
        <f>SUM(E227:E228)</f>
        <v>17691.54</v>
      </c>
      <c r="F229" s="39"/>
      <c r="G229" s="31"/>
      <c r="H229" s="26"/>
      <c r="I229" s="17"/>
      <c r="J229" s="17"/>
      <c r="L229" s="40"/>
      <c r="M229" s="60"/>
      <c r="N229" s="38"/>
      <c r="O229" s="27"/>
      <c r="P229" s="27"/>
      <c r="Q229" s="27"/>
      <c r="R229" s="52"/>
      <c r="S229" s="44"/>
      <c r="T229" s="38"/>
      <c r="U229" s="38"/>
      <c r="V229" s="38"/>
      <c r="W229" s="38"/>
      <c r="X229" s="38"/>
    </row>
    <row r="230" spans="1:24" ht="14.25">
      <c r="A230" s="31">
        <v>43</v>
      </c>
      <c r="B230" s="100" t="s">
        <v>194</v>
      </c>
      <c r="C230" s="31"/>
      <c r="D230" s="39"/>
      <c r="E230" s="39"/>
      <c r="F230" s="39"/>
      <c r="G230" s="31"/>
      <c r="H230" s="26"/>
      <c r="I230" s="17"/>
      <c r="J230" s="17"/>
      <c r="P230" s="6"/>
      <c r="S230" s="5"/>
      <c r="T230" s="5"/>
      <c r="U230" s="5"/>
      <c r="V230" s="5"/>
      <c r="W230" s="5"/>
      <c r="X230" s="5"/>
    </row>
    <row r="231" spans="1:24">
      <c r="A231" s="31"/>
      <c r="B231" s="32" t="s">
        <v>17</v>
      </c>
      <c r="C231" s="31"/>
      <c r="D231" s="39"/>
      <c r="E231" s="39"/>
      <c r="F231" s="39"/>
      <c r="G231" s="31"/>
      <c r="H231" s="26"/>
      <c r="I231" s="17"/>
      <c r="J231" s="17"/>
      <c r="P231" s="6"/>
      <c r="S231" s="5"/>
      <c r="T231" s="5"/>
      <c r="U231" s="5"/>
      <c r="V231" s="5"/>
      <c r="W231" s="5"/>
      <c r="X231" s="5"/>
    </row>
    <row r="232" spans="1:24">
      <c r="A232" s="31"/>
      <c r="B232" s="39" t="s">
        <v>195</v>
      </c>
      <c r="C232" s="33" t="s">
        <v>22</v>
      </c>
      <c r="D232" s="34" t="s">
        <v>20</v>
      </c>
      <c r="E232" s="58">
        <v>1359.07</v>
      </c>
      <c r="F232" s="34" t="s">
        <v>23</v>
      </c>
      <c r="G232" s="33"/>
      <c r="H232" s="29">
        <v>46218</v>
      </c>
      <c r="I232" s="17"/>
      <c r="J232" s="17"/>
      <c r="P232" s="6"/>
      <c r="S232" s="5"/>
      <c r="T232" s="5"/>
      <c r="U232" s="5"/>
      <c r="V232" s="5"/>
      <c r="W232" s="5"/>
      <c r="X232" s="5"/>
    </row>
    <row r="233" spans="1:24">
      <c r="A233" s="31"/>
      <c r="B233" s="76" t="s">
        <v>24</v>
      </c>
      <c r="C233" s="31"/>
      <c r="D233" s="39"/>
      <c r="E233" s="85">
        <f>SUM(E232:E232)</f>
        <v>1359.07</v>
      </c>
      <c r="F233" s="39"/>
      <c r="G233" s="31"/>
      <c r="H233" s="26"/>
      <c r="I233" s="17"/>
      <c r="J233" s="17"/>
      <c r="P233" s="6"/>
    </row>
    <row r="234" spans="1:24" ht="14.25">
      <c r="A234" s="31">
        <v>44</v>
      </c>
      <c r="B234" s="100" t="s">
        <v>196</v>
      </c>
      <c r="C234" s="31"/>
      <c r="D234" s="39"/>
      <c r="E234" s="39"/>
      <c r="F234" s="39"/>
      <c r="G234" s="31"/>
      <c r="H234" s="36" t="s">
        <v>28</v>
      </c>
      <c r="I234" s="17"/>
      <c r="J234" s="17"/>
      <c r="P234" s="46"/>
    </row>
    <row r="235" spans="1:24">
      <c r="A235" s="31"/>
      <c r="B235" s="32" t="s">
        <v>17</v>
      </c>
      <c r="C235" s="31"/>
      <c r="D235" s="39"/>
      <c r="E235" s="39"/>
      <c r="F235" s="39"/>
      <c r="G235" s="31"/>
      <c r="H235" s="26"/>
      <c r="I235" s="17"/>
      <c r="J235" s="17"/>
      <c r="P235" s="30"/>
    </row>
    <row r="236" spans="1:24">
      <c r="A236" s="31"/>
      <c r="B236" s="39"/>
      <c r="C236" s="33"/>
      <c r="D236" s="34"/>
      <c r="E236" s="61"/>
      <c r="F236" s="34"/>
      <c r="G236" s="35"/>
      <c r="H236" s="29"/>
      <c r="I236" s="17"/>
      <c r="J236" s="17"/>
      <c r="P236" s="30"/>
    </row>
    <row r="237" spans="1:24">
      <c r="A237" s="31"/>
      <c r="B237" s="76" t="s">
        <v>24</v>
      </c>
      <c r="C237" s="31"/>
      <c r="D237" s="39"/>
      <c r="E237" s="85">
        <f>SUM(E236:E236)</f>
        <v>0</v>
      </c>
      <c r="F237" s="39"/>
      <c r="G237" s="31"/>
      <c r="H237" s="26"/>
      <c r="I237" s="17"/>
      <c r="J237" s="17"/>
      <c r="P237" s="6"/>
      <c r="Q237" s="57"/>
    </row>
    <row r="238" spans="1:24" ht="14.25">
      <c r="A238" s="31">
        <v>45</v>
      </c>
      <c r="B238" s="100" t="s">
        <v>197</v>
      </c>
      <c r="C238" s="31"/>
      <c r="D238" s="39"/>
      <c r="E238" s="39"/>
      <c r="F238" s="39"/>
      <c r="G238" s="31"/>
      <c r="H238" s="36" t="s">
        <v>28</v>
      </c>
      <c r="I238" s="17"/>
      <c r="J238" s="17"/>
      <c r="P238" s="6"/>
    </row>
    <row r="239" spans="1:24">
      <c r="A239" s="31"/>
      <c r="B239" s="32" t="s">
        <v>17</v>
      </c>
      <c r="C239" s="31"/>
      <c r="D239" s="39"/>
      <c r="E239" s="39"/>
      <c r="F239" s="39"/>
      <c r="G239" s="31"/>
      <c r="H239" s="26"/>
      <c r="I239" s="17"/>
      <c r="J239" s="17"/>
      <c r="P239" s="6"/>
    </row>
    <row r="240" spans="1:24">
      <c r="A240" s="31"/>
      <c r="B240" s="39"/>
      <c r="C240" s="33"/>
      <c r="D240" s="39"/>
      <c r="E240" s="34"/>
      <c r="F240" s="34"/>
      <c r="G240" s="35"/>
      <c r="H240" s="29"/>
      <c r="I240" s="17"/>
      <c r="J240" s="17"/>
      <c r="P240" s="6"/>
    </row>
    <row r="241" spans="1:16">
      <c r="A241" s="31"/>
      <c r="B241" s="76" t="s">
        <v>24</v>
      </c>
      <c r="C241" s="31"/>
      <c r="D241" s="39"/>
      <c r="E241" s="85">
        <f>SUM(E240:E240)</f>
        <v>0</v>
      </c>
      <c r="F241" s="39"/>
      <c r="G241" s="31"/>
      <c r="H241" s="26"/>
      <c r="I241" s="17"/>
      <c r="J241" s="17"/>
      <c r="P241" s="6"/>
    </row>
    <row r="242" spans="1:16" ht="14.25">
      <c r="A242" s="31">
        <v>46</v>
      </c>
      <c r="B242" s="100" t="s">
        <v>198</v>
      </c>
      <c r="C242" s="31"/>
      <c r="D242" s="39"/>
      <c r="E242" s="39"/>
      <c r="F242" s="39"/>
      <c r="G242" s="31"/>
      <c r="H242" s="26"/>
      <c r="I242" s="17"/>
      <c r="J242" s="17"/>
      <c r="P242" s="6"/>
    </row>
    <row r="243" spans="1:16">
      <c r="A243" s="31"/>
      <c r="B243" s="32" t="s">
        <v>17</v>
      </c>
      <c r="C243" s="31"/>
      <c r="D243" s="39"/>
      <c r="E243" s="39"/>
      <c r="F243" s="39"/>
      <c r="G243" s="31"/>
      <c r="H243" s="26"/>
      <c r="I243" s="17"/>
      <c r="J243" s="17"/>
      <c r="P243" s="6"/>
    </row>
    <row r="244" spans="1:16">
      <c r="A244" s="31"/>
      <c r="B244" s="39" t="s">
        <v>199</v>
      </c>
      <c r="C244" s="33" t="s">
        <v>200</v>
      </c>
      <c r="D244" s="34" t="s">
        <v>20</v>
      </c>
      <c r="E244" s="34">
        <f>2162.57+16082.07+3128.1+1412.28</f>
        <v>22785.019999999997</v>
      </c>
      <c r="F244" s="34" t="s">
        <v>101</v>
      </c>
      <c r="G244" s="35"/>
      <c r="H244" s="29" t="s">
        <v>201</v>
      </c>
      <c r="I244" s="17"/>
      <c r="J244" s="17"/>
      <c r="P244" s="6"/>
    </row>
    <row r="245" spans="1:16">
      <c r="A245" s="31"/>
      <c r="B245" s="39"/>
      <c r="C245" s="33" t="s">
        <v>50</v>
      </c>
      <c r="D245" s="34" t="s">
        <v>20</v>
      </c>
      <c r="E245" s="34">
        <v>10500</v>
      </c>
      <c r="F245" s="34" t="s">
        <v>41</v>
      </c>
      <c r="G245" s="35"/>
      <c r="H245" s="29" t="s">
        <v>201</v>
      </c>
      <c r="I245" s="17"/>
      <c r="J245" s="17"/>
      <c r="P245" s="6"/>
    </row>
    <row r="246" spans="1:16">
      <c r="A246" s="31"/>
      <c r="B246" s="76" t="s">
        <v>24</v>
      </c>
      <c r="C246" s="31"/>
      <c r="D246" s="39"/>
      <c r="E246" s="85">
        <f>SUM(E244:E245)</f>
        <v>33285.019999999997</v>
      </c>
      <c r="F246" s="39"/>
      <c r="G246" s="31"/>
      <c r="H246" s="26"/>
      <c r="I246" s="17"/>
      <c r="J246" s="17"/>
      <c r="P246" s="6"/>
    </row>
    <row r="247" spans="1:16" ht="14.25">
      <c r="A247" s="31">
        <v>47</v>
      </c>
      <c r="B247" s="100" t="s">
        <v>202</v>
      </c>
      <c r="C247" s="31"/>
      <c r="D247" s="39"/>
      <c r="E247" s="39"/>
      <c r="F247" s="39"/>
      <c r="G247" s="31"/>
      <c r="H247" s="36" t="s">
        <v>28</v>
      </c>
      <c r="I247" s="17"/>
      <c r="J247" s="17"/>
      <c r="P247"/>
    </row>
    <row r="248" spans="1:16">
      <c r="A248" s="31"/>
      <c r="B248" s="32" t="s">
        <v>17</v>
      </c>
      <c r="C248" s="31"/>
      <c r="D248" s="39"/>
      <c r="E248" s="39"/>
      <c r="F248" s="39"/>
      <c r="G248" s="31"/>
      <c r="H248" s="26"/>
      <c r="I248" s="17"/>
      <c r="J248" s="17"/>
      <c r="P248" s="6"/>
    </row>
    <row r="249" spans="1:16">
      <c r="A249" s="31"/>
      <c r="B249" s="39" t="s">
        <v>203</v>
      </c>
      <c r="C249" s="33" t="s">
        <v>22</v>
      </c>
      <c r="D249" s="34" t="s">
        <v>20</v>
      </c>
      <c r="E249" s="34">
        <v>1359.07</v>
      </c>
      <c r="F249" s="34" t="s">
        <v>23</v>
      </c>
      <c r="G249" s="35"/>
      <c r="H249" s="29">
        <v>46205</v>
      </c>
      <c r="I249" s="17"/>
      <c r="J249" s="17"/>
      <c r="P249" s="6"/>
    </row>
    <row r="250" spans="1:16">
      <c r="A250" s="31"/>
      <c r="B250" s="32"/>
      <c r="C250" s="33" t="s">
        <v>204</v>
      </c>
      <c r="D250" s="34" t="s">
        <v>20</v>
      </c>
      <c r="E250" s="34">
        <v>1088.75</v>
      </c>
      <c r="F250" s="34" t="s">
        <v>23</v>
      </c>
      <c r="G250" s="35"/>
      <c r="H250" s="29">
        <v>46205</v>
      </c>
      <c r="I250" s="17"/>
      <c r="J250" s="17"/>
      <c r="P250" s="6"/>
    </row>
    <row r="251" spans="1:16">
      <c r="A251" s="31"/>
      <c r="B251" s="76" t="s">
        <v>24</v>
      </c>
      <c r="C251" s="31"/>
      <c r="D251" s="39"/>
      <c r="E251" s="85">
        <f>SUM(E249:E250)</f>
        <v>2447.8199999999997</v>
      </c>
      <c r="F251" s="39"/>
      <c r="G251" s="31"/>
      <c r="H251" s="26"/>
      <c r="I251" s="17"/>
      <c r="J251" s="17"/>
      <c r="P251" s="62"/>
    </row>
    <row r="252" spans="1:16" ht="14.25">
      <c r="A252" s="31">
        <v>48</v>
      </c>
      <c r="B252" s="100" t="s">
        <v>205</v>
      </c>
      <c r="C252" s="31"/>
      <c r="D252" s="39"/>
      <c r="E252" s="39"/>
      <c r="F252" s="39"/>
      <c r="G252" s="31"/>
      <c r="H252" s="26"/>
      <c r="I252" s="17"/>
      <c r="J252" s="17"/>
      <c r="P252" s="6"/>
    </row>
    <row r="253" spans="1:16">
      <c r="A253" s="31"/>
      <c r="B253" s="32" t="s">
        <v>17</v>
      </c>
      <c r="C253" s="31"/>
      <c r="D253" s="39"/>
      <c r="E253" s="39"/>
      <c r="F253" s="39"/>
      <c r="G253" s="31"/>
      <c r="H253" s="26"/>
      <c r="I253" s="17"/>
      <c r="J253" s="17"/>
      <c r="P253" s="6"/>
    </row>
    <row r="254" spans="1:16">
      <c r="A254" s="31"/>
      <c r="B254" s="32"/>
      <c r="C254" s="33"/>
      <c r="D254" s="34"/>
      <c r="E254" s="58"/>
      <c r="F254" s="34"/>
      <c r="G254" s="33"/>
      <c r="H254" s="29"/>
      <c r="I254" s="17"/>
      <c r="J254" s="17"/>
      <c r="P254" s="6"/>
    </row>
    <row r="255" spans="1:16">
      <c r="A255" s="31"/>
      <c r="B255" s="76" t="s">
        <v>24</v>
      </c>
      <c r="C255" s="31"/>
      <c r="D255" s="39"/>
      <c r="E255" s="85">
        <f>SUM(E254:E254)</f>
        <v>0</v>
      </c>
      <c r="F255" s="39"/>
      <c r="G255" s="31"/>
      <c r="H255" s="26"/>
      <c r="I255" s="17"/>
      <c r="J255" s="17"/>
      <c r="P255" s="6"/>
    </row>
    <row r="256" spans="1:16" ht="14.25">
      <c r="A256" s="31">
        <v>49</v>
      </c>
      <c r="B256" s="100" t="s">
        <v>206</v>
      </c>
      <c r="C256" s="31"/>
      <c r="D256" s="39"/>
      <c r="E256" s="39"/>
      <c r="F256" s="39"/>
      <c r="G256" s="31"/>
      <c r="H256" s="36" t="s">
        <v>28</v>
      </c>
      <c r="I256" s="17"/>
      <c r="J256" s="17"/>
      <c r="P256" s="6"/>
    </row>
    <row r="257" spans="1:16">
      <c r="A257" s="31"/>
      <c r="B257" s="32" t="s">
        <v>17</v>
      </c>
      <c r="C257" s="31"/>
      <c r="D257" s="39"/>
      <c r="E257" s="39"/>
      <c r="F257" s="39"/>
      <c r="G257" s="31"/>
      <c r="H257" s="26"/>
      <c r="I257" s="17"/>
      <c r="J257" s="17"/>
      <c r="P257" s="6"/>
    </row>
    <row r="258" spans="1:16">
      <c r="A258" s="31"/>
      <c r="B258" s="32" t="s">
        <v>125</v>
      </c>
      <c r="C258" s="33" t="s">
        <v>207</v>
      </c>
      <c r="D258" s="34" t="s">
        <v>20</v>
      </c>
      <c r="E258" s="58">
        <f>4809.05+3488.44+1164.29</f>
        <v>9461.7799999999988</v>
      </c>
      <c r="F258" s="34" t="s">
        <v>208</v>
      </c>
      <c r="G258" s="33"/>
      <c r="H258" s="29">
        <v>46227</v>
      </c>
      <c r="I258" s="17"/>
      <c r="J258" s="17"/>
      <c r="P258" s="6"/>
    </row>
    <row r="259" spans="1:16">
      <c r="A259" s="31"/>
      <c r="B259" s="32"/>
      <c r="C259" s="33" t="s">
        <v>50</v>
      </c>
      <c r="D259" s="34" t="s">
        <v>20</v>
      </c>
      <c r="E259" s="58">
        <v>3500</v>
      </c>
      <c r="F259" s="34" t="s">
        <v>138</v>
      </c>
      <c r="G259" s="33"/>
      <c r="H259" s="29">
        <v>46227</v>
      </c>
      <c r="I259" s="17"/>
      <c r="J259" s="17"/>
      <c r="P259" s="6"/>
    </row>
    <row r="260" spans="1:16">
      <c r="A260" s="31"/>
      <c r="B260" s="76" t="s">
        <v>24</v>
      </c>
      <c r="C260" s="31"/>
      <c r="D260" s="39"/>
      <c r="E260" s="85">
        <f>SUM(E258:E259)</f>
        <v>12961.779999999999</v>
      </c>
      <c r="F260" s="39"/>
      <c r="G260" s="31"/>
      <c r="H260" s="26"/>
      <c r="I260" s="17"/>
      <c r="J260" s="17"/>
      <c r="K260" s="5"/>
      <c r="P260" s="6"/>
    </row>
    <row r="261" spans="1:16" ht="14.25">
      <c r="A261" s="31">
        <v>50</v>
      </c>
      <c r="B261" s="100" t="s">
        <v>209</v>
      </c>
      <c r="C261" s="31"/>
      <c r="D261" s="39"/>
      <c r="E261" s="39"/>
      <c r="F261" s="39"/>
      <c r="G261" s="31"/>
      <c r="H261" s="36" t="s">
        <v>28</v>
      </c>
      <c r="I261" s="17"/>
      <c r="J261" s="17"/>
      <c r="P261" s="6"/>
    </row>
    <row r="262" spans="1:16">
      <c r="A262" s="31"/>
      <c r="B262" s="32" t="s">
        <v>17</v>
      </c>
      <c r="C262" s="31"/>
      <c r="D262" s="39"/>
      <c r="E262" s="39"/>
      <c r="F262" s="39"/>
      <c r="G262" s="31"/>
      <c r="H262" s="26"/>
      <c r="I262" s="17"/>
      <c r="J262" s="17"/>
      <c r="P262" s="6"/>
    </row>
    <row r="263" spans="1:16">
      <c r="A263" s="31"/>
      <c r="B263" s="39" t="s">
        <v>36</v>
      </c>
      <c r="C263" s="81" t="s">
        <v>210</v>
      </c>
      <c r="D263" s="34" t="s">
        <v>20</v>
      </c>
      <c r="E263" s="61">
        <f>4604.78+1164.29</f>
        <v>5769.07</v>
      </c>
      <c r="F263" s="34" t="s">
        <v>211</v>
      </c>
      <c r="G263" s="35"/>
      <c r="H263" s="29">
        <v>46223</v>
      </c>
      <c r="I263" s="17"/>
      <c r="J263" s="17"/>
      <c r="P263" s="6"/>
    </row>
    <row r="264" spans="1:16">
      <c r="A264" s="31"/>
      <c r="B264" s="39"/>
      <c r="C264" s="81" t="s">
        <v>212</v>
      </c>
      <c r="D264" s="34" t="s">
        <v>20</v>
      </c>
      <c r="E264" s="61">
        <v>5250</v>
      </c>
      <c r="F264" s="34" t="s">
        <v>98</v>
      </c>
      <c r="G264" s="35"/>
      <c r="H264" s="29">
        <v>46223</v>
      </c>
      <c r="I264" s="17"/>
      <c r="J264" s="17"/>
      <c r="P264" s="6"/>
    </row>
    <row r="265" spans="1:16">
      <c r="A265" s="31"/>
      <c r="B265" s="76" t="s">
        <v>24</v>
      </c>
      <c r="C265" s="31"/>
      <c r="D265" s="39"/>
      <c r="E265" s="85">
        <f>SUM(E263:E264)</f>
        <v>11019.07</v>
      </c>
      <c r="F265" s="39"/>
      <c r="G265" s="31"/>
      <c r="H265" s="26"/>
      <c r="I265" s="17"/>
      <c r="J265" s="17"/>
      <c r="P265" s="6"/>
    </row>
    <row r="266" spans="1:16" ht="14.25">
      <c r="A266" s="31">
        <v>51</v>
      </c>
      <c r="B266" s="100" t="s">
        <v>213</v>
      </c>
      <c r="C266" s="31"/>
      <c r="D266" s="39"/>
      <c r="E266" s="39"/>
      <c r="F266" s="39"/>
      <c r="G266" s="31"/>
      <c r="H266" s="36" t="s">
        <v>28</v>
      </c>
      <c r="I266" s="17"/>
      <c r="J266" s="17"/>
      <c r="P266" s="6"/>
    </row>
    <row r="267" spans="1:16">
      <c r="A267" s="31"/>
      <c r="B267" s="32" t="s">
        <v>17</v>
      </c>
      <c r="C267" s="31"/>
      <c r="D267" s="39"/>
      <c r="E267" s="39"/>
      <c r="F267" s="39"/>
      <c r="G267" s="31"/>
      <c r="H267" s="26"/>
      <c r="I267" s="17"/>
      <c r="J267" s="17"/>
      <c r="P267" s="6"/>
    </row>
    <row r="268" spans="1:16">
      <c r="A268" s="31"/>
      <c r="B268" s="39"/>
      <c r="C268" s="33"/>
      <c r="D268" s="34"/>
      <c r="E268" s="39"/>
      <c r="F268" s="39"/>
      <c r="G268" s="35"/>
      <c r="H268" s="29"/>
      <c r="I268" s="17"/>
      <c r="J268" s="17"/>
      <c r="P268" s="6"/>
    </row>
    <row r="269" spans="1:16">
      <c r="A269" s="31"/>
      <c r="B269" s="76" t="s">
        <v>24</v>
      </c>
      <c r="C269" s="31"/>
      <c r="D269" s="39"/>
      <c r="E269" s="85">
        <f>SUM(E268:E268)</f>
        <v>0</v>
      </c>
      <c r="F269" s="39"/>
      <c r="G269" s="31"/>
      <c r="H269" s="26"/>
      <c r="I269" s="17"/>
      <c r="J269" s="17"/>
      <c r="P269" s="6"/>
    </row>
    <row r="270" spans="1:16" ht="14.25">
      <c r="A270" s="31">
        <v>52</v>
      </c>
      <c r="B270" s="100" t="s">
        <v>214</v>
      </c>
      <c r="C270" s="31"/>
      <c r="D270" s="39"/>
      <c r="E270" s="39"/>
      <c r="F270" s="39"/>
      <c r="G270" s="35"/>
      <c r="H270" s="63" t="s">
        <v>215</v>
      </c>
      <c r="I270" s="64"/>
      <c r="J270" s="65"/>
      <c r="K270" s="65"/>
      <c r="L270" s="65"/>
      <c r="M270" s="65"/>
      <c r="P270" s="6"/>
    </row>
    <row r="271" spans="1:16">
      <c r="A271" s="31"/>
      <c r="B271" s="32" t="s">
        <v>17</v>
      </c>
      <c r="C271" s="31"/>
      <c r="D271" s="39"/>
      <c r="E271" s="39"/>
      <c r="F271" s="39"/>
      <c r="G271" s="31"/>
      <c r="H271" s="26"/>
      <c r="I271" s="17"/>
      <c r="J271" s="17"/>
      <c r="P271" s="6"/>
    </row>
    <row r="272" spans="1:16">
      <c r="A272" s="31"/>
      <c r="B272" s="39"/>
      <c r="C272" s="33"/>
      <c r="D272" s="34"/>
      <c r="E272" s="58"/>
      <c r="F272" s="34"/>
      <c r="G272" s="33"/>
      <c r="H272" s="29"/>
      <c r="I272" s="17"/>
      <c r="J272" s="17"/>
      <c r="P272" s="6"/>
    </row>
    <row r="273" spans="1:16">
      <c r="A273" s="31"/>
      <c r="B273" s="76" t="s">
        <v>24</v>
      </c>
      <c r="C273" s="31"/>
      <c r="D273" s="39"/>
      <c r="E273" s="126">
        <f>SUM(E272:E272)</f>
        <v>0</v>
      </c>
      <c r="F273" s="39"/>
      <c r="G273" s="31"/>
      <c r="H273" s="26"/>
      <c r="I273" s="17"/>
      <c r="J273" s="17"/>
      <c r="P273" s="6"/>
    </row>
    <row r="274" spans="1:16" ht="14.25">
      <c r="A274" s="31">
        <v>53</v>
      </c>
      <c r="B274" s="100" t="s">
        <v>216</v>
      </c>
      <c r="C274" s="31"/>
      <c r="D274" s="39"/>
      <c r="E274" s="39"/>
      <c r="F274" s="39"/>
      <c r="G274" s="31"/>
      <c r="H274" s="36" t="s">
        <v>28</v>
      </c>
      <c r="I274" s="17"/>
      <c r="J274" s="17"/>
      <c r="P274" s="6"/>
    </row>
    <row r="275" spans="1:16">
      <c r="A275" s="31"/>
      <c r="B275" s="32" t="s">
        <v>17</v>
      </c>
      <c r="C275" s="31"/>
      <c r="D275" s="39"/>
      <c r="E275" s="39"/>
      <c r="F275" s="39"/>
      <c r="G275" s="31"/>
      <c r="H275" s="26"/>
      <c r="I275" s="17"/>
      <c r="J275" s="17"/>
      <c r="P275" s="6"/>
    </row>
    <row r="276" spans="1:16">
      <c r="A276" s="31"/>
      <c r="B276" s="32"/>
      <c r="C276" s="33"/>
      <c r="D276" s="34"/>
      <c r="E276" s="66"/>
      <c r="F276" s="34"/>
      <c r="G276" s="35"/>
      <c r="H276" s="29"/>
      <c r="I276" s="17"/>
      <c r="J276" s="17"/>
      <c r="P276" s="6"/>
    </row>
    <row r="277" spans="1:16">
      <c r="A277" s="31"/>
      <c r="B277" s="76" t="s">
        <v>24</v>
      </c>
      <c r="C277" s="31"/>
      <c r="D277" s="39"/>
      <c r="E277" s="85">
        <f>SUM(E276:E276)</f>
        <v>0</v>
      </c>
      <c r="F277" s="39"/>
      <c r="G277" s="31"/>
      <c r="H277" s="26"/>
      <c r="I277" s="17"/>
      <c r="J277" s="17"/>
      <c r="P277" s="6"/>
    </row>
    <row r="278" spans="1:16" ht="14.25">
      <c r="A278" s="31">
        <v>54</v>
      </c>
      <c r="B278" s="100" t="s">
        <v>217</v>
      </c>
      <c r="C278" s="31"/>
      <c r="D278" s="39"/>
      <c r="E278" s="39"/>
      <c r="F278" s="39"/>
      <c r="G278" s="31"/>
      <c r="H278" s="26"/>
      <c r="I278" s="17"/>
      <c r="J278" s="17"/>
      <c r="P278" s="6"/>
    </row>
    <row r="279" spans="1:16">
      <c r="A279" s="31"/>
      <c r="B279" s="32" t="s">
        <v>17</v>
      </c>
      <c r="C279" s="31"/>
      <c r="D279" s="39"/>
      <c r="E279" s="39"/>
      <c r="F279" s="39"/>
      <c r="G279" s="31"/>
      <c r="H279" s="26"/>
      <c r="I279" s="17"/>
      <c r="J279" s="17"/>
      <c r="P279" s="6"/>
    </row>
    <row r="280" spans="1:16">
      <c r="A280" s="31"/>
      <c r="B280" s="32"/>
      <c r="C280" s="31"/>
      <c r="D280" s="39"/>
      <c r="E280" s="39"/>
      <c r="F280" s="39"/>
      <c r="G280" s="71"/>
      <c r="H280" s="26"/>
      <c r="I280" s="17"/>
      <c r="J280" s="17"/>
      <c r="P280" s="6"/>
    </row>
    <row r="281" spans="1:16">
      <c r="A281" s="31"/>
      <c r="B281" s="76" t="s">
        <v>24</v>
      </c>
      <c r="C281" s="31"/>
      <c r="D281" s="39"/>
      <c r="E281" s="85">
        <f>SUM(E280:E280)</f>
        <v>0</v>
      </c>
      <c r="F281" s="39"/>
      <c r="G281" s="31"/>
      <c r="H281" s="26"/>
      <c r="I281" s="17"/>
      <c r="J281" s="17"/>
      <c r="P281" s="6"/>
    </row>
    <row r="282" spans="1:16" ht="14.25">
      <c r="A282" s="31">
        <v>55</v>
      </c>
      <c r="B282" s="100" t="s">
        <v>218</v>
      </c>
      <c r="C282" s="31"/>
      <c r="D282" s="39"/>
      <c r="E282" s="39"/>
      <c r="F282" s="39"/>
      <c r="G282" s="31"/>
      <c r="H282" s="26"/>
      <c r="I282" s="17"/>
      <c r="J282" s="17"/>
      <c r="P282" s="6"/>
    </row>
    <row r="283" spans="1:16">
      <c r="A283" s="31"/>
      <c r="B283" s="32" t="s">
        <v>17</v>
      </c>
      <c r="C283" s="31"/>
      <c r="D283" s="39"/>
      <c r="E283" s="39"/>
      <c r="F283" s="39"/>
      <c r="G283" s="31"/>
      <c r="H283" s="26"/>
      <c r="I283" s="17"/>
      <c r="J283" s="17"/>
      <c r="L283" s="5"/>
      <c r="M283" s="5"/>
      <c r="N283" s="5"/>
      <c r="O283" s="5"/>
      <c r="P283" s="30"/>
    </row>
    <row r="284" spans="1:16">
      <c r="A284" s="31"/>
      <c r="B284" s="32" t="s">
        <v>219</v>
      </c>
      <c r="C284" s="31" t="s">
        <v>220</v>
      </c>
      <c r="D284" s="39" t="s">
        <v>221</v>
      </c>
      <c r="E284" s="39">
        <v>322566.08</v>
      </c>
      <c r="F284" s="39"/>
      <c r="G284" s="31"/>
      <c r="H284" s="26" t="s">
        <v>222</v>
      </c>
      <c r="I284" s="17"/>
      <c r="J284" s="17"/>
      <c r="L284" s="5"/>
      <c r="M284" s="5"/>
      <c r="N284" s="5"/>
      <c r="O284" s="5"/>
      <c r="P284" s="30"/>
    </row>
    <row r="285" spans="1:16">
      <c r="A285" s="31"/>
      <c r="B285" s="76" t="s">
        <v>24</v>
      </c>
      <c r="C285" s="31"/>
      <c r="D285" s="39"/>
      <c r="E285" s="85">
        <f>SUM(E284:E284)</f>
        <v>322566.08</v>
      </c>
      <c r="F285" s="39"/>
      <c r="G285" s="31"/>
      <c r="H285" s="26"/>
      <c r="I285" s="17"/>
      <c r="J285" s="17"/>
      <c r="P285" s="6"/>
    </row>
    <row r="286" spans="1:16" ht="14.25">
      <c r="A286" s="31">
        <v>56</v>
      </c>
      <c r="B286" s="100" t="s">
        <v>223</v>
      </c>
      <c r="C286" s="31"/>
      <c r="D286" s="39"/>
      <c r="E286" s="39"/>
      <c r="F286" s="39"/>
      <c r="G286" s="31"/>
      <c r="H286" s="26"/>
      <c r="I286" s="17"/>
      <c r="J286" s="17"/>
      <c r="P286" s="6"/>
    </row>
    <row r="287" spans="1:16">
      <c r="A287" s="31"/>
      <c r="B287" s="32" t="s">
        <v>17</v>
      </c>
      <c r="C287" s="31"/>
      <c r="D287" s="39"/>
      <c r="E287" s="39"/>
      <c r="F287" s="39"/>
      <c r="G287" s="71"/>
      <c r="H287" s="26"/>
      <c r="I287" s="17"/>
      <c r="J287" s="17"/>
      <c r="P287" s="6"/>
    </row>
    <row r="288" spans="1:16">
      <c r="A288" s="31"/>
      <c r="B288" s="32"/>
      <c r="C288" s="33"/>
      <c r="D288" s="34"/>
      <c r="E288" s="61"/>
      <c r="F288" s="34"/>
      <c r="G288" s="35"/>
      <c r="H288" s="29"/>
      <c r="I288" s="17"/>
      <c r="J288" s="17"/>
      <c r="P288" s="6"/>
    </row>
    <row r="289" spans="1:16">
      <c r="A289" s="31"/>
      <c r="B289" s="76" t="s">
        <v>24</v>
      </c>
      <c r="C289" s="31"/>
      <c r="D289" s="39"/>
      <c r="E289" s="85">
        <f>SUM(E288:E288)</f>
        <v>0</v>
      </c>
      <c r="F289" s="39"/>
      <c r="G289" s="31"/>
      <c r="H289" s="26"/>
      <c r="I289" s="17"/>
      <c r="J289" s="17"/>
      <c r="P289" s="6"/>
    </row>
    <row r="290" spans="1:16" ht="14.25">
      <c r="A290" s="31">
        <v>57</v>
      </c>
      <c r="B290" s="100" t="s">
        <v>224</v>
      </c>
      <c r="C290" s="31"/>
      <c r="D290" s="39"/>
      <c r="E290" s="39"/>
      <c r="F290" s="39"/>
      <c r="G290" s="31"/>
      <c r="H290" s="36" t="s">
        <v>28</v>
      </c>
      <c r="I290" s="17"/>
      <c r="J290" s="17"/>
      <c r="P290" s="6"/>
    </row>
    <row r="291" spans="1:16">
      <c r="A291" s="31"/>
      <c r="B291" s="32" t="s">
        <v>17</v>
      </c>
      <c r="C291" s="31"/>
      <c r="D291" s="39"/>
      <c r="E291" s="39"/>
      <c r="F291" s="39"/>
      <c r="G291" s="31"/>
      <c r="H291" s="26"/>
      <c r="I291" s="17"/>
      <c r="J291" s="17"/>
      <c r="P291" s="6"/>
    </row>
    <row r="292" spans="1:16">
      <c r="A292" s="31"/>
      <c r="B292" s="32"/>
      <c r="C292" s="31"/>
      <c r="D292" s="39"/>
      <c r="E292" s="39"/>
      <c r="F292" s="39"/>
      <c r="G292" s="35"/>
      <c r="H292" s="26"/>
      <c r="I292" s="17"/>
      <c r="J292" s="17"/>
      <c r="P292" s="6"/>
    </row>
    <row r="293" spans="1:16">
      <c r="A293" s="31"/>
      <c r="B293" s="76" t="s">
        <v>24</v>
      </c>
      <c r="C293" s="31"/>
      <c r="D293" s="39"/>
      <c r="E293" s="85">
        <f>SUM(E292:E292)</f>
        <v>0</v>
      </c>
      <c r="F293" s="39"/>
      <c r="G293" s="31"/>
      <c r="H293" s="26"/>
      <c r="I293" s="17"/>
      <c r="J293" s="17"/>
      <c r="P293" s="6"/>
    </row>
    <row r="294" spans="1:16" ht="14.25">
      <c r="A294" s="31">
        <v>58</v>
      </c>
      <c r="B294" s="100" t="s">
        <v>225</v>
      </c>
      <c r="C294" s="31"/>
      <c r="D294" s="39"/>
      <c r="E294" s="39"/>
      <c r="F294" s="39"/>
      <c r="G294" s="31"/>
      <c r="H294" s="36" t="s">
        <v>28</v>
      </c>
      <c r="I294" s="17"/>
      <c r="J294" s="17"/>
      <c r="P294" s="6"/>
    </row>
    <row r="295" spans="1:16">
      <c r="A295" s="31"/>
      <c r="B295" s="32" t="s">
        <v>17</v>
      </c>
      <c r="C295" s="31"/>
      <c r="D295" s="39"/>
      <c r="E295" s="39"/>
      <c r="F295" s="39"/>
      <c r="G295" s="31"/>
      <c r="H295" s="26"/>
      <c r="I295" s="17"/>
      <c r="J295" s="17"/>
      <c r="K295" s="21"/>
      <c r="L295" s="21"/>
      <c r="M295" s="21"/>
      <c r="P295" s="6"/>
    </row>
    <row r="296" spans="1:16">
      <c r="A296" s="31"/>
      <c r="B296" s="39"/>
      <c r="C296" s="59"/>
      <c r="D296" s="39"/>
      <c r="E296" s="39"/>
      <c r="F296" s="39"/>
      <c r="G296" s="67"/>
      <c r="H296" s="29"/>
      <c r="I296" s="17"/>
      <c r="J296" s="17"/>
      <c r="K296" s="21"/>
      <c r="L296" s="21"/>
      <c r="M296" s="21"/>
      <c r="P296" s="6"/>
    </row>
    <row r="297" spans="1:16">
      <c r="A297" s="31"/>
      <c r="B297" s="76" t="s">
        <v>24</v>
      </c>
      <c r="C297" s="31"/>
      <c r="D297" s="39"/>
      <c r="E297" s="85">
        <f>SUM(E296:E296)</f>
        <v>0</v>
      </c>
      <c r="F297" s="39"/>
      <c r="G297" s="31"/>
      <c r="H297" s="26"/>
      <c r="I297" s="17"/>
      <c r="J297" s="17"/>
      <c r="P297" s="6"/>
    </row>
    <row r="298" spans="1:16" ht="14.25">
      <c r="A298" s="31">
        <v>59</v>
      </c>
      <c r="B298" s="100" t="s">
        <v>226</v>
      </c>
      <c r="C298" s="31"/>
      <c r="D298" s="39"/>
      <c r="E298" s="39"/>
      <c r="F298" s="39"/>
      <c r="G298" s="31"/>
      <c r="H298" s="26"/>
      <c r="I298" s="17"/>
      <c r="J298" s="17"/>
      <c r="P298" s="6"/>
    </row>
    <row r="299" spans="1:16">
      <c r="A299" s="31"/>
      <c r="B299" s="32" t="s">
        <v>17</v>
      </c>
      <c r="C299" s="31"/>
      <c r="D299" s="39"/>
      <c r="E299" s="39"/>
      <c r="F299" s="39"/>
      <c r="G299" s="31"/>
      <c r="H299" s="26"/>
      <c r="I299" s="17"/>
      <c r="J299" s="17"/>
      <c r="P299" s="6"/>
    </row>
    <row r="300" spans="1:16">
      <c r="A300" s="31"/>
      <c r="B300" s="39"/>
      <c r="C300" s="33"/>
      <c r="D300" s="34"/>
      <c r="E300" s="58"/>
      <c r="F300" s="34"/>
      <c r="G300" s="33"/>
      <c r="H300" s="29"/>
      <c r="I300" s="17"/>
      <c r="J300" s="17"/>
      <c r="P300" s="6"/>
    </row>
    <row r="301" spans="1:16">
      <c r="A301" s="31"/>
      <c r="B301" s="76" t="s">
        <v>24</v>
      </c>
      <c r="C301" s="31"/>
      <c r="D301" s="39"/>
      <c r="E301" s="85">
        <f>SUM(E300:E300)</f>
        <v>0</v>
      </c>
      <c r="F301" s="39"/>
      <c r="G301" s="31"/>
      <c r="H301" s="26"/>
      <c r="I301" s="38"/>
      <c r="J301" s="17"/>
      <c r="P301" s="6"/>
    </row>
    <row r="302" spans="1:16" ht="14.25">
      <c r="A302" s="31">
        <v>60</v>
      </c>
      <c r="B302" s="100" t="s">
        <v>227</v>
      </c>
      <c r="C302" s="31"/>
      <c r="D302" s="39"/>
      <c r="E302" s="39"/>
      <c r="F302" s="39"/>
      <c r="G302" s="31"/>
      <c r="H302" s="36" t="s">
        <v>28</v>
      </c>
      <c r="I302" s="17"/>
      <c r="J302" s="17"/>
      <c r="P302" s="6"/>
    </row>
    <row r="303" spans="1:16">
      <c r="A303" s="31"/>
      <c r="B303" s="32" t="s">
        <v>17</v>
      </c>
      <c r="C303" s="31"/>
      <c r="D303" s="39"/>
      <c r="E303" s="39"/>
      <c r="F303" s="39"/>
      <c r="G303" s="31"/>
      <c r="H303" s="26"/>
      <c r="I303" s="17"/>
      <c r="J303" s="17"/>
      <c r="P303" s="6"/>
    </row>
    <row r="304" spans="1:16">
      <c r="A304" s="31"/>
      <c r="B304" s="32"/>
      <c r="C304" s="33"/>
      <c r="D304" s="34"/>
      <c r="E304" s="66"/>
      <c r="F304" s="34"/>
      <c r="G304" s="35"/>
      <c r="H304" s="29"/>
      <c r="I304" s="17"/>
      <c r="J304" s="17"/>
      <c r="P304" s="6"/>
    </row>
    <row r="305" spans="1:18">
      <c r="A305" s="31"/>
      <c r="B305" s="76" t="s">
        <v>24</v>
      </c>
      <c r="C305" s="31"/>
      <c r="D305" s="39"/>
      <c r="E305" s="85">
        <f>SUM(E304:E304)</f>
        <v>0</v>
      </c>
      <c r="F305" s="39"/>
      <c r="G305" s="31"/>
      <c r="H305" s="26"/>
      <c r="I305" s="17"/>
      <c r="J305" s="17"/>
      <c r="L305" s="68"/>
      <c r="P305" s="6"/>
    </row>
    <row r="306" spans="1:18" ht="14.25">
      <c r="A306" s="31">
        <v>61</v>
      </c>
      <c r="B306" s="100" t="s">
        <v>228</v>
      </c>
      <c r="C306" s="31"/>
      <c r="D306" s="39"/>
      <c r="E306" s="39"/>
      <c r="F306" s="39"/>
      <c r="G306" s="31"/>
      <c r="H306" s="26"/>
      <c r="I306" s="17"/>
      <c r="J306" s="17"/>
      <c r="P306" s="6"/>
    </row>
    <row r="307" spans="1:18">
      <c r="A307" s="31"/>
      <c r="B307" s="32" t="s">
        <v>17</v>
      </c>
      <c r="C307" s="31"/>
      <c r="D307" s="39"/>
      <c r="E307" s="39"/>
      <c r="F307" s="39"/>
      <c r="G307" s="31"/>
      <c r="H307" s="26"/>
      <c r="I307" s="17"/>
      <c r="J307" s="17"/>
      <c r="P307" s="6"/>
    </row>
    <row r="308" spans="1:18">
      <c r="A308" s="31"/>
      <c r="B308" s="39"/>
      <c r="C308" s="59"/>
      <c r="D308" s="39"/>
      <c r="E308" s="39"/>
      <c r="F308" s="39"/>
      <c r="G308" s="67"/>
      <c r="H308" s="29"/>
      <c r="I308" s="17"/>
      <c r="J308" s="17"/>
      <c r="P308" s="6"/>
    </row>
    <row r="309" spans="1:18">
      <c r="A309" s="31"/>
      <c r="B309" s="76" t="s">
        <v>24</v>
      </c>
      <c r="C309" s="31"/>
      <c r="D309" s="39"/>
      <c r="E309" s="85">
        <f>SUM(E308:E308)</f>
        <v>0</v>
      </c>
      <c r="F309" s="39"/>
      <c r="G309" s="31"/>
      <c r="H309" s="26"/>
      <c r="I309" s="17"/>
      <c r="J309" s="17"/>
      <c r="K309" s="5"/>
      <c r="P309" s="6"/>
    </row>
    <row r="310" spans="1:18" ht="14.25">
      <c r="A310" s="31">
        <v>62</v>
      </c>
      <c r="B310" s="100" t="s">
        <v>229</v>
      </c>
      <c r="C310" s="31"/>
      <c r="D310" s="39"/>
      <c r="E310" s="39"/>
      <c r="F310" s="39"/>
      <c r="G310" s="31"/>
      <c r="H310" s="26"/>
      <c r="I310" s="17"/>
      <c r="J310" s="17"/>
      <c r="P310" s="6"/>
    </row>
    <row r="311" spans="1:18">
      <c r="A311" s="31"/>
      <c r="B311" s="32" t="s">
        <v>17</v>
      </c>
      <c r="C311" s="31"/>
      <c r="D311" s="39"/>
      <c r="E311" s="39"/>
      <c r="F311" s="39"/>
      <c r="G311" s="31"/>
      <c r="H311" s="26"/>
      <c r="I311" s="17"/>
      <c r="J311" s="17"/>
      <c r="P311" s="6"/>
    </row>
    <row r="312" spans="1:18">
      <c r="A312" s="31"/>
      <c r="B312" s="39"/>
      <c r="C312" s="33"/>
      <c r="D312" s="34"/>
      <c r="E312" s="34"/>
      <c r="F312" s="34"/>
      <c r="G312" s="35"/>
      <c r="H312" s="26"/>
      <c r="I312" s="17"/>
      <c r="J312" s="17"/>
      <c r="P312" s="6"/>
    </row>
    <row r="313" spans="1:18">
      <c r="A313" s="31"/>
      <c r="B313" s="76" t="s">
        <v>24</v>
      </c>
      <c r="C313" s="31"/>
      <c r="D313" s="39"/>
      <c r="E313" s="85">
        <f>SUM(E312:E312)</f>
        <v>0</v>
      </c>
      <c r="F313" s="39"/>
      <c r="G313" s="31"/>
      <c r="H313" s="26"/>
      <c r="I313" s="17"/>
      <c r="J313" s="17"/>
      <c r="P313" s="6"/>
    </row>
    <row r="314" spans="1:18" ht="14.25">
      <c r="A314" s="31">
        <v>63</v>
      </c>
      <c r="B314" s="100" t="s">
        <v>230</v>
      </c>
      <c r="C314" s="31"/>
      <c r="D314" s="39"/>
      <c r="E314" s="39"/>
      <c r="F314" s="39"/>
      <c r="G314" s="31"/>
      <c r="H314" s="36" t="s">
        <v>28</v>
      </c>
      <c r="I314" s="17"/>
      <c r="J314" s="17"/>
      <c r="P314" s="6"/>
    </row>
    <row r="315" spans="1:18">
      <c r="A315" s="31"/>
      <c r="B315" s="32" t="s">
        <v>17</v>
      </c>
      <c r="C315" s="31"/>
      <c r="D315" s="39"/>
      <c r="E315" s="39"/>
      <c r="F315" s="39"/>
      <c r="G315" s="31"/>
      <c r="H315" s="26"/>
      <c r="I315" s="17"/>
      <c r="J315" s="17"/>
      <c r="P315" s="6"/>
    </row>
    <row r="316" spans="1:18">
      <c r="A316" s="31"/>
      <c r="B316" s="39"/>
      <c r="C316" s="59"/>
      <c r="D316" s="39"/>
      <c r="E316" s="70"/>
      <c r="F316" s="39"/>
      <c r="G316" s="71"/>
      <c r="H316" s="26"/>
      <c r="I316" s="17"/>
      <c r="J316" s="17"/>
      <c r="P316" s="6"/>
    </row>
    <row r="317" spans="1:18">
      <c r="A317" s="31"/>
      <c r="B317" s="76" t="s">
        <v>24</v>
      </c>
      <c r="C317" s="31"/>
      <c r="D317" s="39"/>
      <c r="E317" s="85">
        <f>SUM(E316:E316)</f>
        <v>0</v>
      </c>
      <c r="F317" s="39"/>
      <c r="G317" s="31"/>
      <c r="H317" s="26"/>
      <c r="I317" s="17"/>
      <c r="J317" s="17"/>
      <c r="P317" s="6"/>
    </row>
    <row r="318" spans="1:18" ht="14.25">
      <c r="A318" s="31">
        <v>64</v>
      </c>
      <c r="B318" s="100" t="s">
        <v>231</v>
      </c>
      <c r="C318" s="31"/>
      <c r="D318" s="39"/>
      <c r="E318" s="39"/>
      <c r="F318" s="39"/>
      <c r="G318" s="31"/>
      <c r="H318" s="26"/>
      <c r="I318" s="17"/>
      <c r="J318" s="17"/>
      <c r="P318" s="6"/>
    </row>
    <row r="319" spans="1:18">
      <c r="A319" s="31"/>
      <c r="B319" s="32" t="s">
        <v>17</v>
      </c>
      <c r="C319" s="31"/>
      <c r="D319" s="39"/>
      <c r="E319" s="39"/>
      <c r="F319" s="39"/>
      <c r="G319" s="31"/>
      <c r="H319" s="26"/>
      <c r="I319" s="17"/>
      <c r="J319" s="17"/>
      <c r="P319" s="6"/>
    </row>
    <row r="320" spans="1:18">
      <c r="A320" s="31"/>
      <c r="B320" s="39"/>
      <c r="C320" s="33"/>
      <c r="D320" s="34"/>
      <c r="E320" s="34"/>
      <c r="F320" s="34"/>
      <c r="G320" s="35"/>
      <c r="H320" s="26"/>
      <c r="I320" s="17"/>
      <c r="J320" s="17"/>
      <c r="P320" s="6"/>
      <c r="R320" s="5"/>
    </row>
    <row r="321" spans="1:19">
      <c r="A321" s="31"/>
      <c r="B321" s="76" t="s">
        <v>24</v>
      </c>
      <c r="C321" s="31"/>
      <c r="D321" s="39"/>
      <c r="E321" s="85">
        <f>SUM(E320:E320)</f>
        <v>0</v>
      </c>
      <c r="F321" s="39"/>
      <c r="G321" s="31"/>
      <c r="H321" s="26"/>
      <c r="I321" s="17"/>
      <c r="J321" s="17"/>
      <c r="P321" s="6"/>
      <c r="R321" s="5"/>
    </row>
    <row r="322" spans="1:19" ht="14.25">
      <c r="A322" s="31">
        <v>65</v>
      </c>
      <c r="B322" s="100" t="s">
        <v>232</v>
      </c>
      <c r="C322" s="31"/>
      <c r="D322" s="39"/>
      <c r="E322" s="39"/>
      <c r="F322" s="39"/>
      <c r="G322" s="31"/>
      <c r="H322" s="26"/>
      <c r="I322" s="17"/>
      <c r="J322" s="17"/>
      <c r="P322" s="6"/>
    </row>
    <row r="323" spans="1:19">
      <c r="A323" s="31"/>
      <c r="B323" s="32" t="s">
        <v>17</v>
      </c>
      <c r="C323" s="31"/>
      <c r="D323" s="39"/>
      <c r="E323" s="39"/>
      <c r="F323" s="39"/>
      <c r="G323" s="31"/>
      <c r="H323" s="26"/>
      <c r="I323" s="17"/>
      <c r="J323" s="17"/>
      <c r="P323" s="6"/>
    </row>
    <row r="324" spans="1:19">
      <c r="A324" s="31"/>
      <c r="B324" s="32"/>
      <c r="C324" s="33"/>
      <c r="D324" s="34"/>
      <c r="E324" s="61"/>
      <c r="F324" s="34"/>
      <c r="G324" s="35"/>
      <c r="H324" s="29"/>
      <c r="I324" s="17"/>
      <c r="J324" s="17"/>
      <c r="P324" s="6"/>
    </row>
    <row r="325" spans="1:19">
      <c r="A325" s="31"/>
      <c r="B325" s="76" t="s">
        <v>24</v>
      </c>
      <c r="C325" s="31"/>
      <c r="D325" s="39"/>
      <c r="E325" s="85">
        <f>SUM(E324:E324)</f>
        <v>0</v>
      </c>
      <c r="F325" s="39"/>
      <c r="G325" s="71"/>
      <c r="H325" s="26"/>
      <c r="I325" s="17"/>
      <c r="J325" s="17"/>
      <c r="P325" s="6"/>
    </row>
    <row r="326" spans="1:19" ht="14.25">
      <c r="A326" s="31">
        <v>66</v>
      </c>
      <c r="B326" s="100" t="s">
        <v>233</v>
      </c>
      <c r="C326" s="31"/>
      <c r="D326" s="39"/>
      <c r="E326" s="39"/>
      <c r="F326" s="39"/>
      <c r="G326" s="31"/>
      <c r="H326" s="36" t="s">
        <v>28</v>
      </c>
      <c r="I326" s="17"/>
      <c r="J326" s="17"/>
      <c r="P326" s="6"/>
      <c r="Q326" s="21"/>
      <c r="R326" s="22"/>
      <c r="S326" s="37"/>
    </row>
    <row r="327" spans="1:19">
      <c r="A327" s="31"/>
      <c r="B327" s="32" t="s">
        <v>17</v>
      </c>
      <c r="C327" s="31"/>
      <c r="D327" s="39"/>
      <c r="E327" s="39"/>
      <c r="F327" s="39"/>
      <c r="G327" s="31"/>
      <c r="H327" s="26"/>
      <c r="I327" s="17"/>
      <c r="J327" s="17"/>
      <c r="P327" s="6"/>
      <c r="Q327" s="21"/>
      <c r="R327" s="22"/>
      <c r="S327" s="37"/>
    </row>
    <row r="328" spans="1:19">
      <c r="A328" s="31"/>
      <c r="B328" s="39"/>
      <c r="C328" s="59"/>
      <c r="D328" s="39"/>
      <c r="E328" s="70"/>
      <c r="F328" s="39"/>
      <c r="G328" s="71"/>
      <c r="H328" s="26"/>
      <c r="I328" s="17"/>
      <c r="J328" s="17"/>
      <c r="P328" s="6"/>
      <c r="Q328" s="5"/>
      <c r="R328" s="5"/>
      <c r="S328" s="5"/>
    </row>
    <row r="329" spans="1:19">
      <c r="A329" s="31"/>
      <c r="B329" s="76" t="s">
        <v>24</v>
      </c>
      <c r="C329" s="31"/>
      <c r="D329" s="39"/>
      <c r="E329" s="126">
        <f>SUM(E328:E328)</f>
        <v>0</v>
      </c>
      <c r="F329" s="39"/>
      <c r="G329" s="31"/>
      <c r="H329" s="26"/>
      <c r="I329" s="17"/>
      <c r="J329" s="17"/>
      <c r="P329" s="6"/>
      <c r="Q329" s="5"/>
      <c r="R329" s="5"/>
      <c r="S329" s="5"/>
    </row>
    <row r="330" spans="1:19" ht="14.25">
      <c r="A330" s="31">
        <v>67</v>
      </c>
      <c r="B330" s="100" t="s">
        <v>234</v>
      </c>
      <c r="C330" s="31"/>
      <c r="D330" s="39"/>
      <c r="E330" s="39"/>
      <c r="F330" s="39"/>
      <c r="G330" s="31"/>
      <c r="H330" s="26"/>
      <c r="I330" s="17"/>
      <c r="J330" s="17"/>
      <c r="P330"/>
    </row>
    <row r="331" spans="1:19">
      <c r="A331" s="31"/>
      <c r="B331" s="32" t="s">
        <v>17</v>
      </c>
      <c r="C331" s="31"/>
      <c r="D331" s="39"/>
      <c r="E331" s="39"/>
      <c r="F331" s="39"/>
      <c r="G331" s="31"/>
      <c r="H331" s="26"/>
      <c r="I331" s="17"/>
      <c r="J331" s="17"/>
      <c r="P331"/>
    </row>
    <row r="332" spans="1:19">
      <c r="A332" s="31"/>
      <c r="B332" s="32" t="s">
        <v>235</v>
      </c>
      <c r="C332" s="33" t="s">
        <v>236</v>
      </c>
      <c r="D332" s="34" t="s">
        <v>20</v>
      </c>
      <c r="E332" s="66">
        <v>6019.76</v>
      </c>
      <c r="F332" s="34" t="s">
        <v>81</v>
      </c>
      <c r="G332" s="35"/>
      <c r="H332" s="29">
        <v>46204</v>
      </c>
      <c r="I332" s="17"/>
      <c r="J332" s="17"/>
      <c r="P332"/>
    </row>
    <row r="333" spans="1:19">
      <c r="A333" s="31"/>
      <c r="B333" s="76" t="s">
        <v>24</v>
      </c>
      <c r="C333" s="31"/>
      <c r="D333" s="39"/>
      <c r="E333" s="85">
        <f>SUM(E332:E332)</f>
        <v>6019.76</v>
      </c>
      <c r="F333" s="39"/>
      <c r="G333" s="31"/>
      <c r="H333" s="26"/>
      <c r="I333" s="17"/>
      <c r="J333" s="17"/>
      <c r="P333" s="6"/>
    </row>
    <row r="334" spans="1:19" ht="14.25">
      <c r="A334" s="31">
        <v>68</v>
      </c>
      <c r="B334" s="100" t="s">
        <v>237</v>
      </c>
      <c r="C334" s="31"/>
      <c r="D334" s="39"/>
      <c r="E334" s="39"/>
      <c r="F334" s="39"/>
      <c r="G334" s="31"/>
      <c r="H334" s="36" t="s">
        <v>28</v>
      </c>
      <c r="I334" s="17"/>
      <c r="J334" s="17"/>
      <c r="P334" s="6"/>
    </row>
    <row r="335" spans="1:19">
      <c r="A335" s="31"/>
      <c r="B335" s="32" t="s">
        <v>17</v>
      </c>
      <c r="C335" s="31"/>
      <c r="D335" s="39"/>
      <c r="E335" s="39"/>
      <c r="F335" s="39"/>
      <c r="G335" s="31"/>
      <c r="H335" s="26"/>
      <c r="I335" s="17"/>
      <c r="J335" s="17"/>
      <c r="P335" s="6"/>
    </row>
    <row r="336" spans="1:19">
      <c r="A336" s="133"/>
      <c r="B336" s="39" t="s">
        <v>238</v>
      </c>
      <c r="C336" s="31" t="s">
        <v>239</v>
      </c>
      <c r="D336" s="39" t="s">
        <v>20</v>
      </c>
      <c r="E336" s="39">
        <f>620.76+13119.98+7078.45+1164.29</f>
        <v>21983.48</v>
      </c>
      <c r="F336" s="39" t="s">
        <v>86</v>
      </c>
      <c r="G336" s="35"/>
      <c r="H336" s="29">
        <v>46216</v>
      </c>
      <c r="I336" s="69"/>
      <c r="J336" s="17"/>
      <c r="P336" s="6"/>
    </row>
    <row r="337" spans="1:18">
      <c r="A337" s="133"/>
      <c r="B337" s="39"/>
      <c r="C337" s="31" t="s">
        <v>50</v>
      </c>
      <c r="D337" s="39" t="s">
        <v>20</v>
      </c>
      <c r="E337" s="39">
        <v>22750</v>
      </c>
      <c r="F337" s="39" t="s">
        <v>240</v>
      </c>
      <c r="G337" s="35"/>
      <c r="H337" s="29">
        <v>46216</v>
      </c>
      <c r="I337" s="69"/>
      <c r="J337" s="17"/>
      <c r="P337" s="6"/>
    </row>
    <row r="338" spans="1:18">
      <c r="A338" s="31"/>
      <c r="B338" s="76" t="s">
        <v>24</v>
      </c>
      <c r="C338" s="31"/>
      <c r="D338" s="39"/>
      <c r="E338" s="85">
        <f>SUM(E336:E337)</f>
        <v>44733.479999999996</v>
      </c>
      <c r="F338" s="39"/>
      <c r="G338" s="31"/>
      <c r="H338" s="26"/>
      <c r="I338" s="17"/>
      <c r="J338" s="17"/>
      <c r="P338" s="6"/>
    </row>
    <row r="339" spans="1:18" ht="14.25">
      <c r="A339" s="31">
        <v>69</v>
      </c>
      <c r="B339" s="100" t="s">
        <v>241</v>
      </c>
      <c r="C339" s="31"/>
      <c r="D339" s="39"/>
      <c r="E339" s="39"/>
      <c r="F339" s="39"/>
      <c r="G339" s="31"/>
      <c r="H339" s="26"/>
      <c r="I339" s="38"/>
      <c r="J339" s="17"/>
      <c r="K339" s="5"/>
      <c r="P339" s="6"/>
    </row>
    <row r="340" spans="1:18">
      <c r="A340" s="31"/>
      <c r="B340" s="39"/>
      <c r="C340" s="33" t="s">
        <v>242</v>
      </c>
      <c r="D340" s="34" t="s">
        <v>20</v>
      </c>
      <c r="E340" s="70">
        <v>2472.15</v>
      </c>
      <c r="F340" s="39" t="s">
        <v>243</v>
      </c>
      <c r="G340" s="35"/>
      <c r="H340" s="29">
        <v>46216</v>
      </c>
      <c r="I340" s="38"/>
      <c r="J340" s="17"/>
      <c r="K340" s="5"/>
      <c r="P340" s="6"/>
    </row>
    <row r="341" spans="1:18">
      <c r="A341" s="31"/>
      <c r="B341" s="39"/>
      <c r="C341" s="31" t="s">
        <v>50</v>
      </c>
      <c r="D341" s="34" t="s">
        <v>20</v>
      </c>
      <c r="E341" s="70">
        <v>1750</v>
      </c>
      <c r="F341" s="39" t="s">
        <v>244</v>
      </c>
      <c r="G341" s="35"/>
      <c r="H341" s="29">
        <v>46216</v>
      </c>
      <c r="I341" s="38"/>
      <c r="J341" s="17"/>
      <c r="K341" s="5"/>
      <c r="P341" s="6"/>
    </row>
    <row r="342" spans="1:18">
      <c r="A342" s="31"/>
      <c r="B342" s="76" t="s">
        <v>24</v>
      </c>
      <c r="C342" s="31"/>
      <c r="D342" s="39"/>
      <c r="E342" s="85">
        <f>SUM(E340:E341)</f>
        <v>4222.1499999999996</v>
      </c>
      <c r="F342" s="39"/>
      <c r="G342" s="31"/>
      <c r="H342" s="26"/>
      <c r="I342" s="17"/>
      <c r="J342" s="17"/>
      <c r="N342" s="5"/>
      <c r="O342" s="21"/>
      <c r="P342" s="46"/>
    </row>
    <row r="343" spans="1:18" ht="14.25">
      <c r="A343" s="31">
        <v>70</v>
      </c>
      <c r="B343" s="100" t="s">
        <v>245</v>
      </c>
      <c r="C343" s="31"/>
      <c r="D343" s="39"/>
      <c r="E343" s="39"/>
      <c r="F343" s="39"/>
      <c r="G343" s="31"/>
      <c r="H343" s="26"/>
      <c r="I343" s="17"/>
      <c r="J343" s="17"/>
      <c r="P343"/>
    </row>
    <row r="344" spans="1:18">
      <c r="A344" s="31"/>
      <c r="B344" s="32" t="s">
        <v>17</v>
      </c>
      <c r="C344" s="31"/>
      <c r="D344" s="39"/>
      <c r="E344" s="39"/>
      <c r="F344" s="39"/>
      <c r="G344" s="31"/>
      <c r="H344" s="26"/>
      <c r="I344" s="17"/>
      <c r="J344" s="17"/>
      <c r="P344"/>
    </row>
    <row r="345" spans="1:18">
      <c r="A345" s="31"/>
      <c r="B345" s="32" t="s">
        <v>246</v>
      </c>
      <c r="C345" s="33" t="s">
        <v>22</v>
      </c>
      <c r="D345" s="34" t="s">
        <v>20</v>
      </c>
      <c r="E345" s="58">
        <v>8153.06</v>
      </c>
      <c r="F345" s="34" t="s">
        <v>58</v>
      </c>
      <c r="G345" s="33"/>
      <c r="H345" s="29">
        <v>46218</v>
      </c>
      <c r="I345" s="17"/>
      <c r="J345" s="17"/>
      <c r="P345"/>
    </row>
    <row r="346" spans="1:18">
      <c r="A346" s="31"/>
      <c r="B346" s="39"/>
      <c r="C346" s="33" t="s">
        <v>179</v>
      </c>
      <c r="D346" s="39" t="s">
        <v>20</v>
      </c>
      <c r="E346" s="34">
        <v>1191.45</v>
      </c>
      <c r="F346" s="39" t="s">
        <v>72</v>
      </c>
      <c r="G346" s="35"/>
      <c r="H346" s="29">
        <v>46218</v>
      </c>
      <c r="I346" s="17"/>
      <c r="J346" s="17"/>
      <c r="P346"/>
    </row>
    <row r="347" spans="1:18">
      <c r="A347" s="31"/>
      <c r="B347" s="76" t="s">
        <v>24</v>
      </c>
      <c r="C347" s="31"/>
      <c r="D347" s="39"/>
      <c r="E347" s="85">
        <f>SUM(E345:E346)</f>
        <v>9344.51</v>
      </c>
      <c r="F347" s="39"/>
      <c r="G347" s="31"/>
      <c r="H347" s="26"/>
      <c r="I347" s="17"/>
      <c r="J347" s="17"/>
      <c r="P347"/>
    </row>
    <row r="348" spans="1:18" ht="14.25">
      <c r="A348" s="31">
        <v>71</v>
      </c>
      <c r="B348" s="100" t="s">
        <v>247</v>
      </c>
      <c r="C348" s="31"/>
      <c r="D348" s="39"/>
      <c r="E348" s="39"/>
      <c r="F348" s="39"/>
      <c r="G348" s="31"/>
      <c r="H348" s="36" t="s">
        <v>28</v>
      </c>
      <c r="I348" s="38"/>
      <c r="J348" s="17"/>
      <c r="P348" s="6"/>
    </row>
    <row r="349" spans="1:18">
      <c r="A349" s="31"/>
      <c r="B349" s="32" t="s">
        <v>17</v>
      </c>
      <c r="C349" s="31"/>
      <c r="D349" s="39"/>
      <c r="E349" s="39"/>
      <c r="F349" s="39"/>
      <c r="G349" s="31"/>
      <c r="H349" s="26"/>
      <c r="I349" s="17"/>
      <c r="J349" s="17"/>
      <c r="P349" s="6"/>
    </row>
    <row r="350" spans="1:18">
      <c r="A350" s="31"/>
      <c r="B350" s="76" t="s">
        <v>24</v>
      </c>
      <c r="C350" s="31"/>
      <c r="D350" s="39"/>
      <c r="E350" s="85">
        <v>0</v>
      </c>
      <c r="F350" s="39"/>
      <c r="G350" s="31"/>
      <c r="H350" s="26"/>
      <c r="I350" s="17"/>
      <c r="J350" s="17"/>
      <c r="P350" s="6"/>
    </row>
    <row r="351" spans="1:18" ht="14.25">
      <c r="A351" s="31">
        <v>72</v>
      </c>
      <c r="B351" s="100" t="s">
        <v>248</v>
      </c>
      <c r="C351" s="31"/>
      <c r="D351" s="39"/>
      <c r="E351" s="39"/>
      <c r="F351" s="39"/>
      <c r="G351" s="31"/>
      <c r="H351" s="26"/>
      <c r="I351" s="17"/>
      <c r="J351" s="17"/>
      <c r="P351" s="6"/>
      <c r="Q351" s="49"/>
      <c r="R351" s="5"/>
    </row>
    <row r="352" spans="1:18">
      <c r="A352" s="31"/>
      <c r="B352" s="32" t="s">
        <v>17</v>
      </c>
      <c r="C352" s="31"/>
      <c r="D352" s="39"/>
      <c r="E352" s="39"/>
      <c r="F352" s="39"/>
      <c r="G352" s="31"/>
      <c r="H352" s="26"/>
      <c r="I352" s="17"/>
      <c r="J352" s="17"/>
      <c r="P352" s="6"/>
      <c r="Q352" s="5"/>
      <c r="R352" s="5"/>
    </row>
    <row r="353" spans="1:19">
      <c r="A353" s="31"/>
      <c r="B353" s="39"/>
      <c r="C353" s="33"/>
      <c r="D353" s="34"/>
      <c r="E353" s="39"/>
      <c r="F353" s="39"/>
      <c r="G353" s="35"/>
      <c r="H353" s="26"/>
      <c r="I353" s="17"/>
      <c r="J353" s="17"/>
      <c r="P353" s="6"/>
      <c r="Q353" s="47"/>
      <c r="R353" s="5"/>
    </row>
    <row r="354" spans="1:19">
      <c r="A354" s="31"/>
      <c r="B354" s="76" t="s">
        <v>24</v>
      </c>
      <c r="C354" s="31"/>
      <c r="D354" s="39"/>
      <c r="E354" s="126">
        <f>SUM(E353:E353)</f>
        <v>0</v>
      </c>
      <c r="F354" s="39"/>
      <c r="G354" s="31"/>
      <c r="H354" s="26"/>
      <c r="I354" s="17"/>
      <c r="J354" s="17"/>
      <c r="P354" s="6"/>
      <c r="Q354" s="47"/>
    </row>
    <row r="355" spans="1:19" ht="14.25">
      <c r="A355" s="31">
        <v>73</v>
      </c>
      <c r="B355" s="100" t="s">
        <v>249</v>
      </c>
      <c r="C355" s="31"/>
      <c r="D355" s="39"/>
      <c r="E355" s="39"/>
      <c r="F355" s="39"/>
      <c r="G355" s="31"/>
      <c r="H355" s="26"/>
      <c r="I355" s="17"/>
      <c r="J355" s="17"/>
      <c r="P355" s="6"/>
    </row>
    <row r="356" spans="1:19">
      <c r="A356" s="31"/>
      <c r="B356" s="32" t="s">
        <v>17</v>
      </c>
      <c r="C356" s="31"/>
      <c r="D356" s="39"/>
      <c r="E356" s="39"/>
      <c r="F356" s="39"/>
      <c r="G356" s="31"/>
      <c r="H356" s="26"/>
      <c r="I356" s="17"/>
      <c r="J356" s="17"/>
      <c r="P356" s="6"/>
      <c r="Q356" s="21"/>
      <c r="R356" s="47"/>
      <c r="S356" s="49"/>
    </row>
    <row r="357" spans="1:19">
      <c r="A357" s="31"/>
      <c r="B357" s="39"/>
      <c r="C357" s="33"/>
      <c r="D357" s="34"/>
      <c r="E357" s="70"/>
      <c r="F357" s="39"/>
      <c r="G357" s="71"/>
      <c r="H357" s="26"/>
      <c r="I357" s="17"/>
      <c r="J357" s="17"/>
      <c r="P357" s="6"/>
      <c r="Q357" s="21"/>
      <c r="R357" s="47"/>
      <c r="S357" s="49"/>
    </row>
    <row r="358" spans="1:19">
      <c r="A358" s="31"/>
      <c r="B358" s="76" t="s">
        <v>24</v>
      </c>
      <c r="C358" s="31"/>
      <c r="D358" s="39"/>
      <c r="E358" s="85">
        <f>SUM(E357:E357)</f>
        <v>0</v>
      </c>
      <c r="F358" s="39"/>
      <c r="G358" s="31"/>
      <c r="H358" s="26"/>
      <c r="I358" s="17"/>
      <c r="J358" s="17"/>
      <c r="P358" s="6"/>
    </row>
    <row r="359" spans="1:19" ht="14.25">
      <c r="A359" s="31">
        <v>74</v>
      </c>
      <c r="B359" s="100" t="s">
        <v>250</v>
      </c>
      <c r="C359" s="31"/>
      <c r="D359" s="39"/>
      <c r="E359" s="39"/>
      <c r="F359" s="39"/>
      <c r="G359" s="31"/>
      <c r="H359" s="26"/>
      <c r="I359" s="17"/>
      <c r="J359" s="17"/>
      <c r="K359" s="5"/>
      <c r="L359" s="5"/>
      <c r="P359" s="6"/>
    </row>
    <row r="360" spans="1:19">
      <c r="A360" s="31"/>
      <c r="B360" s="32" t="s">
        <v>17</v>
      </c>
      <c r="C360" s="31"/>
      <c r="D360" s="39"/>
      <c r="E360" s="39"/>
      <c r="F360" s="39"/>
      <c r="G360" s="31"/>
      <c r="H360" s="26"/>
      <c r="I360" s="17"/>
      <c r="J360" s="17"/>
      <c r="K360" s="21"/>
      <c r="L360" s="21"/>
      <c r="P360" s="6"/>
    </row>
    <row r="361" spans="1:19">
      <c r="A361" s="31"/>
      <c r="B361" s="32"/>
      <c r="C361" s="33"/>
      <c r="D361" s="34"/>
      <c r="E361" s="83"/>
      <c r="F361" s="39"/>
      <c r="G361" s="35"/>
      <c r="H361" s="26"/>
      <c r="I361" s="17"/>
      <c r="J361" s="17"/>
      <c r="K361" s="21"/>
      <c r="L361" s="21"/>
      <c r="P361" s="6"/>
    </row>
    <row r="362" spans="1:19">
      <c r="A362" s="31"/>
      <c r="B362" s="76" t="s">
        <v>24</v>
      </c>
      <c r="C362" s="31"/>
      <c r="D362" s="39"/>
      <c r="E362" s="85">
        <f>SUM(E361:E361)</f>
        <v>0</v>
      </c>
      <c r="F362" s="39"/>
      <c r="G362" s="31"/>
      <c r="H362" s="26"/>
      <c r="I362" s="17"/>
      <c r="J362" s="17"/>
      <c r="P362" s="6"/>
    </row>
    <row r="363" spans="1:19" ht="14.25">
      <c r="A363" s="31">
        <v>75</v>
      </c>
      <c r="B363" s="100" t="s">
        <v>251</v>
      </c>
      <c r="C363" s="134" t="s">
        <v>114</v>
      </c>
      <c r="D363" s="134"/>
      <c r="E363" s="39"/>
      <c r="F363" s="39"/>
      <c r="G363" s="31"/>
      <c r="H363" s="26"/>
      <c r="I363" s="17"/>
      <c r="J363" s="17"/>
      <c r="L363" s="72"/>
      <c r="M363" s="45"/>
      <c r="N363" s="21"/>
      <c r="O363" s="21"/>
      <c r="P363" s="46"/>
    </row>
    <row r="364" spans="1:19">
      <c r="A364" s="31"/>
      <c r="B364" s="32" t="s">
        <v>17</v>
      </c>
      <c r="C364" s="31"/>
      <c r="D364" s="39"/>
      <c r="E364" s="39"/>
      <c r="F364" s="39"/>
      <c r="G364" s="105"/>
      <c r="H364" s="26"/>
      <c r="I364" s="17"/>
      <c r="J364" s="17"/>
      <c r="L364" s="72"/>
      <c r="M364" s="45"/>
      <c r="N364" s="21"/>
      <c r="O364" s="21"/>
      <c r="P364" s="46"/>
    </row>
    <row r="365" spans="1:19">
      <c r="A365" s="31"/>
      <c r="B365" s="32"/>
      <c r="C365" s="33"/>
      <c r="D365" s="34"/>
      <c r="E365" s="66"/>
      <c r="F365" s="39"/>
      <c r="G365" s="35"/>
      <c r="H365" s="26"/>
      <c r="I365" s="17"/>
      <c r="J365" s="17"/>
      <c r="L365" s="72"/>
      <c r="M365" s="45"/>
      <c r="N365" s="21"/>
      <c r="O365" s="21"/>
      <c r="P365" s="46"/>
    </row>
    <row r="366" spans="1:19">
      <c r="A366" s="31"/>
      <c r="B366" s="76" t="s">
        <v>24</v>
      </c>
      <c r="C366" s="31"/>
      <c r="D366" s="39"/>
      <c r="E366" s="85">
        <f>SUM(E365:E365)</f>
        <v>0</v>
      </c>
      <c r="F366" s="39"/>
      <c r="G366" s="31"/>
      <c r="H366" s="26"/>
      <c r="I366" s="17"/>
      <c r="J366" s="17"/>
      <c r="K366" s="21"/>
      <c r="L366" s="73"/>
      <c r="M366" s="45"/>
      <c r="N366" s="21"/>
      <c r="O366" s="27"/>
      <c r="P366" s="74"/>
    </row>
    <row r="367" spans="1:19" ht="14.25">
      <c r="A367" s="31">
        <v>76</v>
      </c>
      <c r="B367" s="100" t="s">
        <v>252</v>
      </c>
      <c r="C367" s="31"/>
      <c r="D367" s="39"/>
      <c r="E367" s="39"/>
      <c r="F367" s="39"/>
      <c r="G367" s="31"/>
      <c r="H367" s="26"/>
      <c r="I367" s="17"/>
      <c r="J367" s="17"/>
      <c r="P367" s="6"/>
      <c r="Q367" s="5"/>
      <c r="R367" s="5"/>
    </row>
    <row r="368" spans="1:19">
      <c r="A368" s="31"/>
      <c r="B368" s="32" t="s">
        <v>17</v>
      </c>
      <c r="C368" s="31"/>
      <c r="D368" s="39"/>
      <c r="E368" s="39"/>
      <c r="F368" s="39"/>
      <c r="G368" s="31"/>
      <c r="H368" s="26"/>
      <c r="I368" s="17"/>
      <c r="J368" s="17"/>
      <c r="P368" s="6"/>
      <c r="Q368" s="5"/>
      <c r="R368" s="5"/>
    </row>
    <row r="369" spans="1:18">
      <c r="A369" s="31"/>
      <c r="B369" s="32" t="s">
        <v>30</v>
      </c>
      <c r="C369" s="33" t="s">
        <v>253</v>
      </c>
      <c r="D369" s="34" t="s">
        <v>20</v>
      </c>
      <c r="E369" s="70">
        <v>4539.53</v>
      </c>
      <c r="F369" s="39" t="s">
        <v>168</v>
      </c>
      <c r="G369" s="71"/>
      <c r="H369" s="29">
        <v>46225</v>
      </c>
      <c r="I369" s="17"/>
      <c r="J369" s="17"/>
      <c r="P369" s="6"/>
      <c r="Q369" s="5"/>
      <c r="R369" s="5"/>
    </row>
    <row r="370" spans="1:18">
      <c r="A370" s="31"/>
      <c r="B370" s="76" t="s">
        <v>24</v>
      </c>
      <c r="C370" s="31"/>
      <c r="D370" s="39"/>
      <c r="E370" s="85">
        <f>SUM(E369:E369)</f>
        <v>4539.53</v>
      </c>
      <c r="F370" s="39"/>
      <c r="G370" s="31"/>
      <c r="H370" s="26"/>
      <c r="I370" s="17"/>
      <c r="J370" s="17"/>
      <c r="P370" s="6"/>
      <c r="Q370" s="5"/>
      <c r="R370" s="5"/>
    </row>
    <row r="371" spans="1:18" ht="14.25">
      <c r="A371" s="31">
        <v>77</v>
      </c>
      <c r="B371" s="100" t="s">
        <v>254</v>
      </c>
      <c r="C371" s="31"/>
      <c r="D371" s="39"/>
      <c r="E371" s="39"/>
      <c r="F371" s="39"/>
      <c r="G371" s="31"/>
      <c r="H371" s="36" t="s">
        <v>28</v>
      </c>
      <c r="I371" s="17"/>
      <c r="J371" s="17"/>
      <c r="K371" s="5"/>
      <c r="L371" s="5"/>
      <c r="M371" s="5"/>
      <c r="P371" s="6"/>
    </row>
    <row r="372" spans="1:18">
      <c r="A372" s="31"/>
      <c r="B372" s="32" t="s">
        <v>17</v>
      </c>
      <c r="C372" s="31"/>
      <c r="D372" s="39"/>
      <c r="E372" s="39"/>
      <c r="F372" s="39"/>
      <c r="G372" s="31"/>
      <c r="H372" s="26"/>
      <c r="I372" s="17"/>
      <c r="J372" s="17"/>
      <c r="K372" s="21"/>
      <c r="L372" s="21"/>
      <c r="M372" s="21"/>
      <c r="N372" s="45"/>
      <c r="O372" s="21"/>
      <c r="P372" s="46"/>
    </row>
    <row r="373" spans="1:18">
      <c r="A373" s="31"/>
      <c r="B373" s="39"/>
      <c r="C373" s="33"/>
      <c r="D373" s="34"/>
      <c r="E373" s="39"/>
      <c r="F373" s="39"/>
      <c r="G373" s="35"/>
      <c r="H373" s="26"/>
      <c r="I373" s="17"/>
      <c r="J373" s="17"/>
      <c r="K373" s="21"/>
      <c r="L373" s="21"/>
      <c r="M373" s="21"/>
      <c r="N373" s="45"/>
      <c r="O373" s="21"/>
      <c r="P373" s="46"/>
    </row>
    <row r="374" spans="1:18">
      <c r="A374" s="31"/>
      <c r="B374" s="76" t="s">
        <v>24</v>
      </c>
      <c r="C374" s="31"/>
      <c r="D374" s="39"/>
      <c r="E374" s="126">
        <f>SUM(E373:E373)</f>
        <v>0</v>
      </c>
      <c r="F374" s="39"/>
      <c r="G374" s="31"/>
      <c r="H374" s="26"/>
      <c r="I374" s="17"/>
      <c r="J374" s="17"/>
      <c r="K374" s="5"/>
      <c r="L374" s="5"/>
      <c r="M374" s="5"/>
      <c r="P374" s="6"/>
    </row>
    <row r="375" spans="1:18" ht="14.25">
      <c r="A375" s="31">
        <v>78</v>
      </c>
      <c r="B375" s="100" t="s">
        <v>255</v>
      </c>
      <c r="C375" s="31"/>
      <c r="D375" s="39"/>
      <c r="E375" s="39"/>
      <c r="F375" s="39"/>
      <c r="G375" s="31"/>
      <c r="H375" s="26"/>
      <c r="I375" s="17"/>
      <c r="J375" s="17"/>
      <c r="P375" s="6"/>
    </row>
    <row r="376" spans="1:18">
      <c r="A376" s="31"/>
      <c r="B376" s="32" t="s">
        <v>17</v>
      </c>
      <c r="C376" s="31"/>
      <c r="D376" s="39"/>
      <c r="E376" s="39"/>
      <c r="F376" s="39"/>
      <c r="G376" s="31"/>
      <c r="H376" s="26"/>
      <c r="I376" s="17"/>
      <c r="J376" s="17"/>
      <c r="P376" s="6"/>
    </row>
    <row r="377" spans="1:18">
      <c r="A377" s="31"/>
      <c r="B377" s="39" t="s">
        <v>256</v>
      </c>
      <c r="C377" s="33" t="s">
        <v>257</v>
      </c>
      <c r="D377" s="34" t="s">
        <v>20</v>
      </c>
      <c r="E377" s="70">
        <f>2404.24+1978.31+2156.26</f>
        <v>6538.8099999999995</v>
      </c>
      <c r="F377" s="39" t="s">
        <v>66</v>
      </c>
      <c r="G377" s="71"/>
      <c r="H377" s="29">
        <v>46224</v>
      </c>
      <c r="I377" s="17"/>
      <c r="J377" s="17"/>
      <c r="P377" s="6"/>
    </row>
    <row r="378" spans="1:18">
      <c r="A378" s="31"/>
      <c r="B378" s="39"/>
      <c r="C378" s="33" t="s">
        <v>50</v>
      </c>
      <c r="D378" s="34" t="s">
        <v>20</v>
      </c>
      <c r="E378" s="70">
        <v>3500</v>
      </c>
      <c r="F378" s="39" t="s">
        <v>138</v>
      </c>
      <c r="G378" s="71"/>
      <c r="H378" s="29">
        <v>46224</v>
      </c>
      <c r="I378" s="17"/>
      <c r="J378" s="17"/>
      <c r="P378" s="6"/>
    </row>
    <row r="379" spans="1:18">
      <c r="A379" s="31"/>
      <c r="B379" s="76" t="s">
        <v>24</v>
      </c>
      <c r="C379" s="31"/>
      <c r="D379" s="39"/>
      <c r="E379" s="85">
        <f>SUM(E377:E378)</f>
        <v>10038.81</v>
      </c>
      <c r="F379" s="39"/>
      <c r="G379" s="31"/>
      <c r="H379" s="26"/>
      <c r="I379" s="17"/>
      <c r="J379" s="17"/>
      <c r="P379" s="6"/>
    </row>
    <row r="380" spans="1:18" ht="14.25">
      <c r="A380" s="31">
        <v>79</v>
      </c>
      <c r="B380" s="100" t="s">
        <v>258</v>
      </c>
      <c r="C380" s="31"/>
      <c r="D380" s="39"/>
      <c r="E380" s="39"/>
      <c r="F380" s="39"/>
      <c r="G380" s="31"/>
      <c r="H380" s="26"/>
      <c r="I380" s="17"/>
      <c r="J380" s="17"/>
      <c r="P380" s="6"/>
    </row>
    <row r="381" spans="1:18">
      <c r="A381" s="31"/>
      <c r="B381" s="32" t="s">
        <v>17</v>
      </c>
      <c r="C381" s="31"/>
      <c r="D381" s="39"/>
      <c r="E381" s="39"/>
      <c r="F381" s="39"/>
      <c r="G381" s="31"/>
      <c r="H381" s="26"/>
      <c r="I381" s="17"/>
      <c r="J381" s="17"/>
      <c r="P381" s="6"/>
    </row>
    <row r="382" spans="1:18">
      <c r="A382" s="31"/>
      <c r="B382" s="39" t="s">
        <v>36</v>
      </c>
      <c r="C382" s="33" t="s">
        <v>259</v>
      </c>
      <c r="D382" s="39" t="s">
        <v>20</v>
      </c>
      <c r="E382" s="70">
        <v>2026.9</v>
      </c>
      <c r="F382" s="39" t="s">
        <v>260</v>
      </c>
      <c r="G382" s="71"/>
      <c r="H382" s="29">
        <v>46217</v>
      </c>
      <c r="I382" s="17"/>
      <c r="J382" s="17"/>
      <c r="P382" s="6"/>
    </row>
    <row r="383" spans="1:18">
      <c r="A383" s="31"/>
      <c r="B383" s="76" t="s">
        <v>24</v>
      </c>
      <c r="C383" s="31"/>
      <c r="D383" s="39"/>
      <c r="E383" s="85">
        <f>SUM(E382:E382)</f>
        <v>2026.9</v>
      </c>
      <c r="F383" s="39"/>
      <c r="G383" s="31"/>
      <c r="H383" s="26"/>
      <c r="I383" s="17"/>
      <c r="J383" s="17"/>
      <c r="P383" s="6"/>
    </row>
    <row r="384" spans="1:18" ht="14.25">
      <c r="A384" s="31">
        <v>80</v>
      </c>
      <c r="B384" s="100" t="s">
        <v>261</v>
      </c>
      <c r="C384" s="31"/>
      <c r="D384" s="39"/>
      <c r="E384" s="39"/>
      <c r="F384" s="39"/>
      <c r="G384" s="31"/>
      <c r="H384" s="26"/>
      <c r="I384" s="17"/>
      <c r="J384" s="17"/>
      <c r="P384" s="6"/>
    </row>
    <row r="385" spans="1:16">
      <c r="A385" s="31"/>
      <c r="B385" s="32" t="s">
        <v>17</v>
      </c>
      <c r="C385" s="39"/>
      <c r="D385" s="39"/>
      <c r="E385" s="39"/>
      <c r="F385" s="39"/>
      <c r="G385" s="31"/>
      <c r="H385" s="26"/>
      <c r="I385" s="17"/>
      <c r="J385" s="17"/>
      <c r="P385" s="6"/>
    </row>
    <row r="386" spans="1:16">
      <c r="A386" s="31"/>
      <c r="B386" s="39"/>
      <c r="C386" s="59"/>
      <c r="D386" s="39"/>
      <c r="E386" s="39"/>
      <c r="F386" s="39"/>
      <c r="G386" s="71"/>
      <c r="H386" s="26"/>
      <c r="I386" s="17"/>
      <c r="J386" s="17"/>
      <c r="P386" s="6"/>
    </row>
    <row r="387" spans="1:16">
      <c r="A387" s="31"/>
      <c r="B387" s="76" t="s">
        <v>24</v>
      </c>
      <c r="C387" s="31"/>
      <c r="D387" s="39"/>
      <c r="E387" s="85">
        <f>SUM(E386:E386)</f>
        <v>0</v>
      </c>
      <c r="F387" s="39"/>
      <c r="G387" s="31"/>
      <c r="H387" s="26"/>
      <c r="I387" s="17"/>
      <c r="J387" s="17"/>
      <c r="K387" s="5"/>
      <c r="L387" s="5"/>
      <c r="M387" s="5"/>
      <c r="N387" s="5"/>
      <c r="O387" s="5"/>
      <c r="P387" s="30"/>
    </row>
    <row r="388" spans="1:16" ht="14.25">
      <c r="A388" s="31">
        <v>81</v>
      </c>
      <c r="B388" s="100" t="s">
        <v>262</v>
      </c>
      <c r="C388" s="31"/>
      <c r="D388" s="39"/>
      <c r="E388" s="39"/>
      <c r="F388" s="39"/>
      <c r="G388" s="31"/>
      <c r="H388" s="36" t="s">
        <v>28</v>
      </c>
      <c r="I388" s="17"/>
      <c r="J388" s="17"/>
      <c r="P388" s="6"/>
    </row>
    <row r="389" spans="1:16">
      <c r="A389" s="31"/>
      <c r="B389" s="32" t="s">
        <v>17</v>
      </c>
      <c r="C389" s="31"/>
      <c r="D389" s="39"/>
      <c r="E389" s="39"/>
      <c r="F389" s="39"/>
      <c r="G389" s="31"/>
      <c r="H389" s="26"/>
      <c r="I389" s="17"/>
      <c r="J389" s="17"/>
      <c r="P389" s="6"/>
    </row>
    <row r="390" spans="1:16">
      <c r="A390" s="31"/>
      <c r="B390" s="39"/>
      <c r="C390" s="81"/>
      <c r="D390" s="34"/>
      <c r="E390" s="61"/>
      <c r="F390" s="34"/>
      <c r="G390" s="35"/>
      <c r="H390" s="26"/>
      <c r="I390" s="17"/>
      <c r="J390" s="17"/>
      <c r="P390" s="6"/>
    </row>
    <row r="391" spans="1:16">
      <c r="A391" s="31"/>
      <c r="B391" s="76" t="s">
        <v>24</v>
      </c>
      <c r="C391" s="31"/>
      <c r="D391" s="39"/>
      <c r="E391" s="85">
        <f>SUM(E390:E390)</f>
        <v>0</v>
      </c>
      <c r="F391" s="39"/>
      <c r="G391" s="31"/>
      <c r="H391" s="26"/>
      <c r="I391" s="38"/>
      <c r="J391" s="17"/>
      <c r="P391" s="6"/>
    </row>
    <row r="392" spans="1:16" ht="14.25">
      <c r="A392" s="31">
        <v>82</v>
      </c>
      <c r="B392" s="100" t="s">
        <v>263</v>
      </c>
      <c r="C392" s="31"/>
      <c r="D392" s="39"/>
      <c r="E392" s="126"/>
      <c r="F392" s="39"/>
      <c r="G392" s="31"/>
      <c r="H392" s="36" t="s">
        <v>28</v>
      </c>
      <c r="I392" s="17"/>
      <c r="J392" s="17"/>
      <c r="P392" s="6"/>
    </row>
    <row r="393" spans="1:16">
      <c r="A393" s="31"/>
      <c r="B393" s="32" t="s">
        <v>17</v>
      </c>
      <c r="C393" s="31"/>
      <c r="D393" s="39"/>
      <c r="E393" s="83"/>
      <c r="F393" s="39"/>
      <c r="G393" s="31"/>
      <c r="H393" s="26"/>
      <c r="I393" s="17"/>
      <c r="J393" s="17"/>
      <c r="P393" s="6"/>
    </row>
    <row r="394" spans="1:16">
      <c r="A394" s="31"/>
      <c r="B394" s="39"/>
      <c r="C394" s="81"/>
      <c r="D394" s="34"/>
      <c r="E394" s="34"/>
      <c r="F394" s="34"/>
      <c r="G394" s="35"/>
      <c r="H394" s="26"/>
      <c r="I394" s="17"/>
      <c r="J394" s="17"/>
      <c r="P394" s="6"/>
    </row>
    <row r="395" spans="1:16">
      <c r="A395" s="31"/>
      <c r="B395" s="76" t="s">
        <v>24</v>
      </c>
      <c r="C395" s="31"/>
      <c r="D395" s="39"/>
      <c r="E395" s="126">
        <f>SUM(E394:E394)</f>
        <v>0</v>
      </c>
      <c r="F395" s="39"/>
      <c r="G395" s="31"/>
      <c r="H395" s="26"/>
      <c r="I395" s="17"/>
      <c r="J395" s="17"/>
      <c r="P395" s="6"/>
    </row>
    <row r="396" spans="1:16" ht="14.25">
      <c r="A396" s="31">
        <v>83</v>
      </c>
      <c r="B396" s="100" t="s">
        <v>264</v>
      </c>
      <c r="C396" s="31"/>
      <c r="D396" s="39"/>
      <c r="E396" s="39"/>
      <c r="F396" s="39"/>
      <c r="G396" s="31"/>
      <c r="H396" s="26"/>
      <c r="I396" s="17"/>
      <c r="J396" s="17"/>
      <c r="P396" s="6"/>
    </row>
    <row r="397" spans="1:16">
      <c r="A397" s="31"/>
      <c r="B397" s="32" t="s">
        <v>17</v>
      </c>
      <c r="C397" s="31"/>
      <c r="D397" s="39"/>
      <c r="E397" s="39"/>
      <c r="F397" s="39"/>
      <c r="G397" s="31"/>
      <c r="H397" s="26"/>
      <c r="I397" s="17"/>
      <c r="J397" s="17"/>
      <c r="P397" s="6"/>
    </row>
    <row r="398" spans="1:16">
      <c r="A398" s="31"/>
      <c r="B398" s="39"/>
      <c r="C398" s="33"/>
      <c r="D398" s="39"/>
      <c r="E398" s="34"/>
      <c r="F398" s="34"/>
      <c r="G398" s="35"/>
      <c r="H398" s="29"/>
      <c r="I398" s="17"/>
      <c r="J398" s="17"/>
      <c r="P398" s="6"/>
    </row>
    <row r="399" spans="1:16">
      <c r="A399" s="31"/>
      <c r="B399" s="76" t="s">
        <v>24</v>
      </c>
      <c r="C399" s="31"/>
      <c r="D399" s="39"/>
      <c r="E399" s="85">
        <f>SUM(E398:E398)</f>
        <v>0</v>
      </c>
      <c r="F399" s="39"/>
      <c r="G399" s="31"/>
      <c r="H399" s="26"/>
      <c r="I399" s="17"/>
      <c r="J399" s="17"/>
      <c r="P399" s="6"/>
    </row>
    <row r="400" spans="1:16" ht="14.25">
      <c r="A400" s="31">
        <v>84</v>
      </c>
      <c r="B400" s="100" t="s">
        <v>265</v>
      </c>
      <c r="C400" s="31"/>
      <c r="D400" s="39"/>
      <c r="E400" s="39"/>
      <c r="F400" s="39"/>
      <c r="G400" s="31"/>
      <c r="H400" s="26"/>
      <c r="I400" s="17"/>
      <c r="J400" s="17"/>
      <c r="P400" s="6"/>
    </row>
    <row r="401" spans="1:17">
      <c r="A401" s="31"/>
      <c r="B401" s="32" t="s">
        <v>17</v>
      </c>
      <c r="C401" s="59"/>
      <c r="D401" s="39"/>
      <c r="E401" s="39"/>
      <c r="F401" s="39"/>
      <c r="G401" s="31"/>
      <c r="H401" s="26"/>
      <c r="I401" s="17"/>
      <c r="J401" s="17"/>
      <c r="L401" s="45"/>
      <c r="M401" s="21"/>
      <c r="N401" s="21"/>
      <c r="O401" s="21"/>
      <c r="P401" s="46"/>
    </row>
    <row r="402" spans="1:17">
      <c r="A402" s="31"/>
      <c r="B402" s="59"/>
      <c r="C402" s="59"/>
      <c r="D402" s="39"/>
      <c r="E402" s="39"/>
      <c r="F402" s="39"/>
      <c r="G402" s="71"/>
      <c r="H402" s="26"/>
      <c r="I402" s="17"/>
      <c r="J402" s="17"/>
      <c r="L402" s="45"/>
      <c r="M402" s="21"/>
      <c r="N402" s="21"/>
      <c r="O402" s="21"/>
      <c r="P402" s="46"/>
    </row>
    <row r="403" spans="1:17">
      <c r="A403" s="31"/>
      <c r="B403" s="76" t="s">
        <v>24</v>
      </c>
      <c r="C403" s="31"/>
      <c r="D403" s="39"/>
      <c r="E403" s="85">
        <f>SUM(E402:E402)</f>
        <v>0</v>
      </c>
      <c r="F403" s="39"/>
      <c r="G403" s="31"/>
      <c r="H403" s="26"/>
      <c r="I403" s="17"/>
      <c r="J403" s="17"/>
      <c r="L403" s="5"/>
      <c r="M403" s="5"/>
      <c r="N403" s="5"/>
      <c r="O403" s="5"/>
      <c r="P403" s="30"/>
      <c r="Q403" s="5"/>
    </row>
    <row r="404" spans="1:17" ht="14.25">
      <c r="A404" s="31">
        <v>85</v>
      </c>
      <c r="B404" s="100" t="s">
        <v>266</v>
      </c>
      <c r="C404" s="31"/>
      <c r="D404" s="39"/>
      <c r="E404" s="39"/>
      <c r="F404" s="39"/>
      <c r="G404" s="31"/>
      <c r="H404" s="26"/>
      <c r="I404" s="17"/>
      <c r="J404" s="17"/>
      <c r="P404" s="6"/>
    </row>
    <row r="405" spans="1:17">
      <c r="A405" s="31"/>
      <c r="B405" s="32" t="s">
        <v>17</v>
      </c>
      <c r="C405" s="31"/>
      <c r="D405" s="39"/>
      <c r="E405" s="39"/>
      <c r="F405" s="39"/>
      <c r="G405" s="31"/>
      <c r="H405" s="26"/>
      <c r="I405" s="17"/>
      <c r="J405" s="17"/>
      <c r="P405" s="6"/>
    </row>
    <row r="406" spans="1:17">
      <c r="A406" s="31"/>
      <c r="B406" s="39"/>
      <c r="C406" s="33"/>
      <c r="D406" s="34"/>
      <c r="E406" s="34"/>
      <c r="F406" s="34"/>
      <c r="G406" s="35"/>
      <c r="H406" s="26"/>
      <c r="I406" s="17"/>
      <c r="J406" s="17"/>
      <c r="P406" s="6"/>
    </row>
    <row r="407" spans="1:17">
      <c r="A407" s="82"/>
      <c r="B407" s="123" t="s">
        <v>24</v>
      </c>
      <c r="C407" s="82"/>
      <c r="D407" s="120"/>
      <c r="E407" s="124">
        <f>SUM(E406:E406)</f>
        <v>0</v>
      </c>
      <c r="F407" s="120"/>
      <c r="G407" s="31"/>
      <c r="H407" s="26"/>
      <c r="I407" s="17"/>
      <c r="J407" s="17"/>
      <c r="N407" s="75"/>
      <c r="P407" s="6"/>
    </row>
    <row r="408" spans="1:17" ht="14.25">
      <c r="A408" s="31">
        <v>86</v>
      </c>
      <c r="B408" s="100" t="s">
        <v>267</v>
      </c>
      <c r="C408" s="31"/>
      <c r="D408" s="39"/>
      <c r="E408" s="39"/>
      <c r="F408" s="39"/>
      <c r="G408" s="31"/>
      <c r="H408" s="26"/>
      <c r="I408" s="17"/>
      <c r="J408" s="17"/>
      <c r="P408" s="6"/>
      <c r="Q408" s="5"/>
    </row>
    <row r="409" spans="1:17">
      <c r="A409" s="31"/>
      <c r="B409" s="32" t="s">
        <v>17</v>
      </c>
      <c r="C409" s="31"/>
      <c r="D409" s="39"/>
      <c r="E409" s="39"/>
      <c r="F409" s="39"/>
      <c r="G409" s="31"/>
      <c r="H409" s="26"/>
      <c r="I409" s="17"/>
      <c r="J409" s="17"/>
      <c r="P409" s="6"/>
      <c r="Q409" s="5"/>
    </row>
    <row r="410" spans="1:17">
      <c r="A410" s="31"/>
      <c r="B410" s="39" t="s">
        <v>268</v>
      </c>
      <c r="C410" s="33" t="s">
        <v>33</v>
      </c>
      <c r="D410" s="34" t="s">
        <v>20</v>
      </c>
      <c r="E410" s="39">
        <v>1782.48</v>
      </c>
      <c r="F410" s="39" t="s">
        <v>23</v>
      </c>
      <c r="G410" s="71"/>
      <c r="H410" s="29">
        <v>46212</v>
      </c>
      <c r="I410" s="17"/>
      <c r="J410" s="17"/>
      <c r="P410" s="6"/>
      <c r="Q410" s="5"/>
    </row>
    <row r="411" spans="1:17">
      <c r="A411" s="31"/>
      <c r="B411" s="39"/>
      <c r="C411" s="33" t="s">
        <v>53</v>
      </c>
      <c r="D411" s="34" t="s">
        <v>20</v>
      </c>
      <c r="E411" s="39">
        <v>5963.72</v>
      </c>
      <c r="F411" s="39" t="s">
        <v>54</v>
      </c>
      <c r="G411" s="71"/>
      <c r="H411" s="29">
        <v>46212</v>
      </c>
      <c r="I411" s="17"/>
      <c r="J411" s="17"/>
      <c r="P411" s="6"/>
      <c r="Q411" s="5"/>
    </row>
    <row r="412" spans="1:17">
      <c r="A412" s="31"/>
      <c r="B412" s="76" t="s">
        <v>24</v>
      </c>
      <c r="C412" s="31"/>
      <c r="D412" s="39"/>
      <c r="E412" s="85">
        <f>SUM(E410:E411)</f>
        <v>7746.2000000000007</v>
      </c>
      <c r="F412" s="39"/>
      <c r="G412" s="71"/>
      <c r="H412" s="26"/>
      <c r="I412" s="17"/>
      <c r="J412" s="17"/>
      <c r="P412" s="6"/>
      <c r="Q412" s="5"/>
    </row>
    <row r="413" spans="1:17" ht="14.25">
      <c r="A413" s="31">
        <v>87</v>
      </c>
      <c r="B413" s="100" t="s">
        <v>269</v>
      </c>
      <c r="C413" s="31"/>
      <c r="D413" s="39"/>
      <c r="E413" s="39"/>
      <c r="F413" s="39"/>
      <c r="G413" s="31"/>
      <c r="H413" s="26"/>
      <c r="I413" s="17"/>
      <c r="J413" s="17"/>
      <c r="P413" s="6"/>
    </row>
    <row r="414" spans="1:17">
      <c r="A414" s="31"/>
      <c r="B414" s="32" t="s">
        <v>17</v>
      </c>
      <c r="C414" s="31"/>
      <c r="D414" s="39"/>
      <c r="E414" s="39"/>
      <c r="F414" s="39"/>
      <c r="G414" s="31"/>
      <c r="H414" s="26"/>
      <c r="I414" s="17"/>
      <c r="J414" s="17"/>
      <c r="P414" s="6"/>
    </row>
    <row r="415" spans="1:17">
      <c r="A415" s="31"/>
      <c r="B415" s="39"/>
      <c r="C415" s="33"/>
      <c r="D415" s="34"/>
      <c r="E415" s="34"/>
      <c r="F415" s="34"/>
      <c r="G415" s="35"/>
      <c r="H415" s="26"/>
      <c r="I415" s="17"/>
      <c r="J415" s="17"/>
      <c r="P415" s="6"/>
    </row>
    <row r="416" spans="1:17">
      <c r="A416" s="31"/>
      <c r="B416" s="76" t="s">
        <v>24</v>
      </c>
      <c r="C416" s="31"/>
      <c r="D416" s="39"/>
      <c r="E416" s="85">
        <f>SUM(E415:E415)</f>
        <v>0</v>
      </c>
      <c r="F416" s="39"/>
      <c r="G416" s="31"/>
      <c r="H416" s="26"/>
      <c r="I416" s="17"/>
      <c r="J416" s="17"/>
      <c r="P416" s="6"/>
    </row>
    <row r="417" spans="1:16" ht="14.25">
      <c r="A417" s="31">
        <v>88</v>
      </c>
      <c r="B417" s="100" t="s">
        <v>270</v>
      </c>
      <c r="C417" s="31"/>
      <c r="D417" s="39"/>
      <c r="E417" s="39"/>
      <c r="F417" s="39"/>
      <c r="G417" s="31"/>
      <c r="H417" s="26"/>
      <c r="I417" s="17"/>
      <c r="J417" s="17"/>
      <c r="P417" s="6"/>
    </row>
    <row r="418" spans="1:16">
      <c r="A418" s="31"/>
      <c r="B418" s="32" t="s">
        <v>17</v>
      </c>
      <c r="C418" s="31"/>
      <c r="D418" s="39"/>
      <c r="E418" s="39"/>
      <c r="F418" s="39"/>
      <c r="G418" s="31"/>
      <c r="H418" s="26"/>
      <c r="I418" s="17"/>
      <c r="J418" s="17"/>
      <c r="N418" s="75"/>
      <c r="P418" s="6"/>
    </row>
    <row r="419" spans="1:16">
      <c r="A419" s="31"/>
      <c r="B419" s="39"/>
      <c r="C419" s="59"/>
      <c r="D419" s="39"/>
      <c r="E419" s="70"/>
      <c r="F419" s="39"/>
      <c r="G419" s="71"/>
      <c r="H419" s="26"/>
      <c r="I419" s="17"/>
      <c r="J419" s="17"/>
      <c r="N419" s="75"/>
      <c r="P419" s="6"/>
    </row>
    <row r="420" spans="1:16">
      <c r="A420" s="31"/>
      <c r="B420" s="76" t="s">
        <v>24</v>
      </c>
      <c r="C420" s="31"/>
      <c r="D420" s="39"/>
      <c r="E420" s="85">
        <f>SUM(E419:E419)</f>
        <v>0</v>
      </c>
      <c r="F420" s="39"/>
      <c r="G420" s="31"/>
      <c r="H420" s="26"/>
      <c r="I420" s="17"/>
      <c r="J420" s="17"/>
      <c r="P420" s="6"/>
    </row>
    <row r="421" spans="1:16" ht="14.25">
      <c r="A421" s="31">
        <v>89</v>
      </c>
      <c r="B421" s="100" t="s">
        <v>271</v>
      </c>
      <c r="C421" s="31"/>
      <c r="D421" s="39"/>
      <c r="E421" s="39"/>
      <c r="F421" s="39"/>
      <c r="G421" s="31"/>
      <c r="H421" s="36" t="s">
        <v>28</v>
      </c>
      <c r="I421" s="17"/>
      <c r="J421" s="17"/>
      <c r="P421" s="6"/>
    </row>
    <row r="422" spans="1:16">
      <c r="A422" s="31"/>
      <c r="B422" s="32" t="s">
        <v>17</v>
      </c>
      <c r="C422" s="31"/>
      <c r="D422" s="39"/>
      <c r="E422" s="34"/>
      <c r="F422" s="39"/>
      <c r="G422" s="31"/>
      <c r="H422" s="26"/>
      <c r="I422" s="17"/>
      <c r="J422" s="17"/>
      <c r="N422" s="75"/>
      <c r="P422" s="6"/>
    </row>
    <row r="423" spans="1:16">
      <c r="A423" s="31"/>
      <c r="B423" s="32" t="s">
        <v>70</v>
      </c>
      <c r="C423" s="33" t="s">
        <v>272</v>
      </c>
      <c r="D423" s="34" t="s">
        <v>20</v>
      </c>
      <c r="E423" s="34">
        <v>36181.46</v>
      </c>
      <c r="F423" s="34" t="s">
        <v>23</v>
      </c>
      <c r="G423" s="35"/>
      <c r="H423" s="29">
        <v>46204</v>
      </c>
      <c r="I423" s="17"/>
      <c r="J423" s="17"/>
      <c r="N423" s="75"/>
      <c r="P423" s="6"/>
    </row>
    <row r="424" spans="1:16">
      <c r="A424" s="31"/>
      <c r="B424" s="32"/>
      <c r="C424" s="33" t="s">
        <v>259</v>
      </c>
      <c r="D424" s="34" t="s">
        <v>20</v>
      </c>
      <c r="E424" s="34">
        <v>4661.42</v>
      </c>
      <c r="F424" s="34" t="s">
        <v>35</v>
      </c>
      <c r="G424" s="35"/>
      <c r="H424" s="29">
        <v>46209</v>
      </c>
      <c r="I424" s="17"/>
      <c r="J424" s="17"/>
      <c r="N424" s="75"/>
      <c r="P424" s="6"/>
    </row>
    <row r="425" spans="1:16">
      <c r="A425" s="31"/>
      <c r="B425" s="32" t="s">
        <v>273</v>
      </c>
      <c r="C425" s="33" t="s">
        <v>274</v>
      </c>
      <c r="D425" s="34" t="s">
        <v>20</v>
      </c>
      <c r="E425" s="34">
        <v>5578.94</v>
      </c>
      <c r="F425" s="34" t="s">
        <v>275</v>
      </c>
      <c r="G425" s="35"/>
      <c r="H425" s="29">
        <v>46212</v>
      </c>
      <c r="I425" s="17"/>
      <c r="J425" s="17"/>
      <c r="N425" s="75"/>
      <c r="P425" s="6"/>
    </row>
    <row r="426" spans="1:16">
      <c r="A426" s="31"/>
      <c r="B426" s="32"/>
      <c r="C426" s="33" t="s">
        <v>276</v>
      </c>
      <c r="D426" s="34" t="s">
        <v>20</v>
      </c>
      <c r="E426" s="34">
        <f>1423.4+8054.13+1889.59</f>
        <v>11367.12</v>
      </c>
      <c r="F426" s="34" t="s">
        <v>277</v>
      </c>
      <c r="G426" s="35"/>
      <c r="H426" s="29">
        <v>46227</v>
      </c>
      <c r="I426" s="17"/>
      <c r="J426" s="17"/>
      <c r="N426" s="75"/>
      <c r="P426" s="6"/>
    </row>
    <row r="427" spans="1:16">
      <c r="A427" s="31"/>
      <c r="B427" s="32" t="s">
        <v>278</v>
      </c>
      <c r="C427" s="33" t="s">
        <v>181</v>
      </c>
      <c r="D427" s="34" t="s">
        <v>20</v>
      </c>
      <c r="E427" s="61">
        <v>2197.44</v>
      </c>
      <c r="F427" s="34" t="s">
        <v>54</v>
      </c>
      <c r="G427" s="35"/>
      <c r="H427" s="29">
        <v>46227</v>
      </c>
      <c r="I427" s="17"/>
      <c r="J427" s="17"/>
      <c r="N427" s="75"/>
      <c r="P427" s="6"/>
    </row>
    <row r="428" spans="1:16">
      <c r="A428" s="31"/>
      <c r="B428" s="32"/>
      <c r="C428" s="33" t="s">
        <v>279</v>
      </c>
      <c r="D428" s="34" t="s">
        <v>20</v>
      </c>
      <c r="E428" s="34">
        <v>8785</v>
      </c>
      <c r="F428" s="34" t="s">
        <v>280</v>
      </c>
      <c r="G428" s="35"/>
      <c r="H428" s="29">
        <v>46227</v>
      </c>
      <c r="I428" s="17"/>
      <c r="J428" s="17"/>
      <c r="N428" s="75"/>
      <c r="P428" s="6"/>
    </row>
    <row r="429" spans="1:16">
      <c r="A429" s="31"/>
      <c r="B429" s="76" t="s">
        <v>24</v>
      </c>
      <c r="C429" s="31"/>
      <c r="D429" s="39"/>
      <c r="E429" s="85">
        <f>SUM(E423:E428)</f>
        <v>68771.38</v>
      </c>
      <c r="F429" s="39"/>
      <c r="G429" s="31"/>
      <c r="H429" s="26"/>
      <c r="I429" s="17"/>
      <c r="J429" s="17"/>
      <c r="P429" s="77"/>
    </row>
    <row r="430" spans="1:16" ht="14.25">
      <c r="A430" s="31">
        <v>90</v>
      </c>
      <c r="B430" s="100" t="s">
        <v>281</v>
      </c>
      <c r="C430" s="31"/>
      <c r="D430" s="39"/>
      <c r="E430" s="39"/>
      <c r="F430" s="39"/>
      <c r="G430" s="31"/>
      <c r="H430" s="26"/>
      <c r="I430" s="17"/>
      <c r="J430" s="17"/>
      <c r="N430" s="75"/>
      <c r="P430" s="6"/>
    </row>
    <row r="431" spans="1:16">
      <c r="A431" s="31"/>
      <c r="B431" s="32" t="s">
        <v>17</v>
      </c>
      <c r="C431" s="31"/>
      <c r="D431" s="39"/>
      <c r="E431" s="39"/>
      <c r="F431" s="39"/>
      <c r="G431" s="31"/>
      <c r="H431" s="26"/>
      <c r="I431" s="17"/>
      <c r="J431" s="17"/>
      <c r="N431" s="75"/>
      <c r="O431" s="21"/>
      <c r="P431" s="30"/>
    </row>
    <row r="432" spans="1:16">
      <c r="A432" s="31"/>
      <c r="B432" s="39"/>
      <c r="C432" s="81"/>
      <c r="D432" s="34"/>
      <c r="E432" s="34"/>
      <c r="F432" s="34"/>
      <c r="G432" s="67"/>
      <c r="H432" s="26"/>
      <c r="I432" s="17"/>
      <c r="J432" s="17"/>
      <c r="P432"/>
    </row>
    <row r="433" spans="1:16">
      <c r="A433" s="31"/>
      <c r="B433" s="76" t="s">
        <v>24</v>
      </c>
      <c r="C433" s="31"/>
      <c r="D433" s="39"/>
      <c r="E433" s="85">
        <f>SUM(E432:E432)</f>
        <v>0</v>
      </c>
      <c r="F433" s="39"/>
      <c r="G433" s="31"/>
      <c r="H433" s="26"/>
      <c r="I433" s="17"/>
      <c r="J433" s="17"/>
      <c r="P433"/>
    </row>
    <row r="434" spans="1:16" ht="14.25">
      <c r="A434" s="31">
        <v>91</v>
      </c>
      <c r="B434" s="100" t="s">
        <v>282</v>
      </c>
      <c r="C434" s="31"/>
      <c r="D434" s="39"/>
      <c r="E434" s="39"/>
      <c r="F434" s="39"/>
      <c r="G434" s="31"/>
      <c r="H434" s="26"/>
      <c r="I434" s="17"/>
      <c r="J434" s="17"/>
      <c r="N434" s="75"/>
      <c r="P434"/>
    </row>
    <row r="435" spans="1:16">
      <c r="A435" s="31"/>
      <c r="B435" s="32" t="s">
        <v>17</v>
      </c>
      <c r="C435" s="31"/>
      <c r="D435" s="39"/>
      <c r="E435" s="39"/>
      <c r="F435" s="39"/>
      <c r="G435" s="31"/>
      <c r="H435" s="26"/>
      <c r="I435" s="17"/>
      <c r="J435" s="17"/>
      <c r="N435" s="75"/>
      <c r="P435" s="6"/>
    </row>
    <row r="436" spans="1:16">
      <c r="A436" s="78"/>
      <c r="B436" s="32"/>
      <c r="C436" s="33"/>
      <c r="D436" s="34"/>
      <c r="E436" s="58"/>
      <c r="F436" s="34"/>
      <c r="G436" s="33"/>
      <c r="H436" s="29"/>
      <c r="I436" s="17"/>
      <c r="J436" s="17"/>
      <c r="P436" s="6"/>
    </row>
    <row r="437" spans="1:16">
      <c r="A437" s="31"/>
      <c r="B437" s="76" t="s">
        <v>24</v>
      </c>
      <c r="C437" s="31"/>
      <c r="D437" s="39"/>
      <c r="E437" s="85">
        <f>SUM(E436:E436)</f>
        <v>0</v>
      </c>
      <c r="F437" s="39"/>
      <c r="G437" s="31"/>
      <c r="H437" s="26"/>
      <c r="I437" s="17"/>
      <c r="J437" s="17"/>
      <c r="P437" s="6"/>
    </row>
    <row r="438" spans="1:16" ht="14.25">
      <c r="A438" s="31">
        <v>92</v>
      </c>
      <c r="B438" s="100" t="s">
        <v>283</v>
      </c>
      <c r="C438" s="31"/>
      <c r="D438" s="39"/>
      <c r="E438" s="39"/>
      <c r="F438" s="39"/>
      <c r="G438" s="31"/>
      <c r="H438" s="26"/>
      <c r="I438" s="17"/>
      <c r="J438" s="17"/>
      <c r="K438" s="75"/>
      <c r="N438" s="75"/>
      <c r="O438" s="21"/>
      <c r="P438" s="30"/>
    </row>
    <row r="439" spans="1:16">
      <c r="A439" s="31"/>
      <c r="B439" s="32" t="s">
        <v>17</v>
      </c>
      <c r="C439" s="31"/>
      <c r="D439" s="39"/>
      <c r="E439" s="39"/>
      <c r="F439" s="39"/>
      <c r="G439" s="31"/>
      <c r="H439" s="26"/>
      <c r="I439" s="17"/>
      <c r="J439" s="17"/>
      <c r="P439"/>
    </row>
    <row r="440" spans="1:16">
      <c r="A440" s="31"/>
      <c r="B440" s="39"/>
      <c r="C440" s="81"/>
      <c r="D440" s="34"/>
      <c r="E440" s="34"/>
      <c r="F440" s="34"/>
      <c r="G440" s="35"/>
      <c r="H440" s="26"/>
      <c r="I440" s="17"/>
      <c r="J440" s="17"/>
      <c r="P440"/>
    </row>
    <row r="441" spans="1:16">
      <c r="A441" s="31"/>
      <c r="B441" s="76" t="s">
        <v>24</v>
      </c>
      <c r="C441" s="31"/>
      <c r="D441" s="39"/>
      <c r="E441" s="85">
        <f>SUM(E440:E440)</f>
        <v>0</v>
      </c>
      <c r="F441" s="39"/>
      <c r="G441" s="31"/>
      <c r="H441" s="26"/>
      <c r="I441" s="17"/>
      <c r="J441" s="17"/>
      <c r="P441"/>
    </row>
    <row r="442" spans="1:16" ht="14.25">
      <c r="A442" s="31">
        <v>93</v>
      </c>
      <c r="B442" s="100" t="s">
        <v>284</v>
      </c>
      <c r="C442" s="31"/>
      <c r="D442" s="39"/>
      <c r="E442" s="39"/>
      <c r="F442" s="39"/>
      <c r="G442" s="31"/>
      <c r="H442" s="26"/>
      <c r="I442" s="17"/>
      <c r="J442" s="17"/>
      <c r="K442" s="17"/>
      <c r="N442" s="75"/>
      <c r="P442" s="6"/>
    </row>
    <row r="443" spans="1:16">
      <c r="A443" s="31"/>
      <c r="B443" s="32" t="s">
        <v>17</v>
      </c>
      <c r="C443" s="31"/>
      <c r="D443" s="39"/>
      <c r="E443" s="39"/>
      <c r="F443" s="39"/>
      <c r="G443" s="31"/>
      <c r="H443" s="26"/>
      <c r="I443" s="17"/>
      <c r="J443" s="17"/>
      <c r="N443" s="75"/>
      <c r="O443" s="21"/>
      <c r="P443" s="30"/>
    </row>
    <row r="444" spans="1:16">
      <c r="A444" s="31"/>
      <c r="B444" s="39"/>
      <c r="C444" s="81" t="s">
        <v>285</v>
      </c>
      <c r="D444" s="34" t="s">
        <v>20</v>
      </c>
      <c r="E444" s="34">
        <v>6373.93</v>
      </c>
      <c r="F444" s="34" t="s">
        <v>286</v>
      </c>
      <c r="G444" s="35"/>
      <c r="H444" s="29">
        <v>46230</v>
      </c>
      <c r="I444" s="17"/>
      <c r="J444" s="17"/>
      <c r="P444" s="6"/>
    </row>
    <row r="445" spans="1:16">
      <c r="A445" s="31"/>
      <c r="B445" s="39"/>
      <c r="C445" s="81" t="s">
        <v>50</v>
      </c>
      <c r="D445" s="34" t="s">
        <v>20</v>
      </c>
      <c r="E445" s="34">
        <v>7000</v>
      </c>
      <c r="F445" s="34" t="s">
        <v>131</v>
      </c>
      <c r="G445" s="35"/>
      <c r="H445" s="29">
        <v>46230</v>
      </c>
      <c r="I445" s="17"/>
      <c r="J445" s="17"/>
      <c r="P445" s="6"/>
    </row>
    <row r="446" spans="1:16">
      <c r="A446" s="31"/>
      <c r="B446" s="76" t="s">
        <v>24</v>
      </c>
      <c r="C446" s="31"/>
      <c r="D446" s="39"/>
      <c r="E446" s="85">
        <f>SUM(E444:E445)</f>
        <v>13373.93</v>
      </c>
      <c r="F446" s="39"/>
      <c r="G446" s="31"/>
      <c r="H446" s="26"/>
      <c r="I446" s="17"/>
      <c r="J446" s="17"/>
      <c r="P446" s="6"/>
    </row>
    <row r="447" spans="1:16" ht="14.25">
      <c r="A447" s="31">
        <v>94</v>
      </c>
      <c r="B447" s="100" t="s">
        <v>287</v>
      </c>
      <c r="C447" s="31"/>
      <c r="D447" s="39"/>
      <c r="E447" s="39"/>
      <c r="F447" s="39"/>
      <c r="G447" s="31"/>
      <c r="H447" s="26"/>
      <c r="I447" s="17"/>
      <c r="J447" s="17"/>
      <c r="K447" s="5"/>
      <c r="L447" s="5"/>
      <c r="M447" s="5"/>
      <c r="N447" s="5"/>
      <c r="O447" s="5"/>
      <c r="P447" s="30"/>
    </row>
    <row r="448" spans="1:16">
      <c r="A448" s="31"/>
      <c r="B448" s="32" t="s">
        <v>17</v>
      </c>
      <c r="C448" s="31"/>
      <c r="D448" s="39"/>
      <c r="E448" s="39"/>
      <c r="F448" s="39"/>
      <c r="G448" s="31"/>
      <c r="H448" s="26"/>
      <c r="I448" s="17"/>
      <c r="J448" s="17"/>
      <c r="K448" s="21"/>
      <c r="L448" s="21"/>
      <c r="M448" s="21"/>
      <c r="N448" s="21"/>
      <c r="O448" s="49"/>
      <c r="P448" s="30"/>
    </row>
    <row r="449" spans="1:17">
      <c r="A449" s="31"/>
      <c r="B449" s="32" t="s">
        <v>737</v>
      </c>
      <c r="C449" s="33" t="s">
        <v>150</v>
      </c>
      <c r="D449" s="34" t="s">
        <v>20</v>
      </c>
      <c r="E449" s="83">
        <f>1259.01+4388.18</f>
        <v>5647.1900000000005</v>
      </c>
      <c r="F449" s="39" t="s">
        <v>353</v>
      </c>
      <c r="G449" s="35"/>
      <c r="H449" s="29">
        <v>46224</v>
      </c>
      <c r="I449" s="17"/>
      <c r="J449" s="17"/>
      <c r="K449" s="21"/>
      <c r="L449" s="21"/>
      <c r="M449" s="21"/>
      <c r="N449" s="21"/>
      <c r="O449" s="49"/>
      <c r="P449" s="30"/>
    </row>
    <row r="450" spans="1:17">
      <c r="A450" s="31"/>
      <c r="B450" s="32"/>
      <c r="C450" s="33" t="s">
        <v>50</v>
      </c>
      <c r="D450" s="34" t="s">
        <v>20</v>
      </c>
      <c r="E450" s="83">
        <v>3500</v>
      </c>
      <c r="F450" s="39" t="s">
        <v>138</v>
      </c>
      <c r="G450" s="35"/>
      <c r="H450" s="29">
        <v>46224</v>
      </c>
      <c r="I450" s="17"/>
      <c r="J450" s="17"/>
      <c r="K450" s="21"/>
      <c r="L450" s="79"/>
      <c r="M450" s="79"/>
      <c r="N450" s="79"/>
      <c r="O450" s="80"/>
      <c r="P450" s="6"/>
    </row>
    <row r="451" spans="1:17">
      <c r="A451" s="31"/>
      <c r="B451" s="76" t="s">
        <v>24</v>
      </c>
      <c r="C451" s="31"/>
      <c r="D451" s="39"/>
      <c r="E451" s="85">
        <f>SUM(E449:E450)</f>
        <v>9147.19</v>
      </c>
      <c r="F451" s="39"/>
      <c r="G451" s="31"/>
      <c r="H451" s="26"/>
      <c r="I451" s="17"/>
      <c r="J451" s="17"/>
      <c r="K451" s="5"/>
      <c r="P451" s="6"/>
    </row>
    <row r="452" spans="1:17" ht="14.25">
      <c r="A452" s="31">
        <v>95</v>
      </c>
      <c r="B452" s="100" t="s">
        <v>288</v>
      </c>
      <c r="C452" s="31"/>
      <c r="D452" s="39"/>
      <c r="E452" s="39"/>
      <c r="F452" s="39"/>
      <c r="G452" s="31"/>
      <c r="H452" s="26"/>
      <c r="I452" s="17"/>
      <c r="J452" s="17"/>
      <c r="P452" s="6"/>
    </row>
    <row r="453" spans="1:17">
      <c r="A453" s="31"/>
      <c r="B453" s="32" t="s">
        <v>17</v>
      </c>
      <c r="C453" s="31"/>
      <c r="D453" s="39"/>
      <c r="E453" s="39"/>
      <c r="F453" s="39"/>
      <c r="G453" s="31"/>
      <c r="H453" s="26"/>
      <c r="I453" s="17"/>
      <c r="J453" s="17"/>
      <c r="P453"/>
    </row>
    <row r="454" spans="1:17">
      <c r="A454" s="31"/>
      <c r="B454" s="39" t="s">
        <v>289</v>
      </c>
      <c r="C454" s="33" t="s">
        <v>181</v>
      </c>
      <c r="D454" s="34" t="s">
        <v>20</v>
      </c>
      <c r="E454" s="39">
        <v>4669.8500000000004</v>
      </c>
      <c r="F454" s="39" t="s">
        <v>290</v>
      </c>
      <c r="G454" s="35"/>
      <c r="H454" s="29">
        <v>46213</v>
      </c>
      <c r="I454" s="17"/>
      <c r="J454" s="17"/>
      <c r="P454"/>
    </row>
    <row r="455" spans="1:17">
      <c r="A455" s="31"/>
      <c r="B455" s="39"/>
      <c r="C455" s="33" t="s">
        <v>291</v>
      </c>
      <c r="D455" s="34" t="s">
        <v>20</v>
      </c>
      <c r="E455" s="34">
        <v>1687.08</v>
      </c>
      <c r="F455" s="34" t="s">
        <v>292</v>
      </c>
      <c r="G455" s="35"/>
      <c r="H455" s="29">
        <v>46213</v>
      </c>
      <c r="I455" s="17"/>
      <c r="J455" s="17"/>
      <c r="P455"/>
    </row>
    <row r="456" spans="1:17">
      <c r="A456" s="31"/>
      <c r="B456" s="76" t="s">
        <v>24</v>
      </c>
      <c r="C456" s="31"/>
      <c r="D456" s="39"/>
      <c r="E456" s="85">
        <f>SUM(E454:E455)</f>
        <v>6356.93</v>
      </c>
      <c r="F456" s="39"/>
      <c r="G456" s="31"/>
      <c r="H456" s="26"/>
      <c r="I456" s="17"/>
      <c r="J456" s="17"/>
      <c r="P456"/>
    </row>
    <row r="457" spans="1:17" ht="14.25">
      <c r="A457" s="31">
        <v>96</v>
      </c>
      <c r="B457" s="100" t="s">
        <v>293</v>
      </c>
      <c r="C457" s="31"/>
      <c r="D457" s="39"/>
      <c r="E457" s="39"/>
      <c r="F457" s="39"/>
      <c r="G457" s="31"/>
      <c r="H457" s="26"/>
      <c r="I457" s="17"/>
      <c r="J457" s="17"/>
      <c r="P457"/>
      <c r="Q457" s="49"/>
    </row>
    <row r="458" spans="1:17">
      <c r="A458" s="31"/>
      <c r="B458" s="32" t="s">
        <v>17</v>
      </c>
      <c r="C458" s="31"/>
      <c r="D458" s="39"/>
      <c r="E458" s="39"/>
      <c r="F458" s="39"/>
      <c r="G458" s="31"/>
      <c r="H458" s="26"/>
      <c r="I458" s="17"/>
      <c r="J458" s="17"/>
      <c r="P458"/>
      <c r="Q458" s="49"/>
    </row>
    <row r="459" spans="1:17">
      <c r="A459" s="31"/>
      <c r="B459" s="39"/>
      <c r="C459" s="33"/>
      <c r="D459" s="34"/>
      <c r="E459" s="34"/>
      <c r="F459" s="34"/>
      <c r="G459" s="35"/>
      <c r="H459" s="29"/>
      <c r="I459" s="17"/>
      <c r="J459" s="17"/>
      <c r="P459"/>
      <c r="Q459" s="49"/>
    </row>
    <row r="460" spans="1:17">
      <c r="A460" s="31"/>
      <c r="B460" s="76" t="s">
        <v>24</v>
      </c>
      <c r="C460" s="31"/>
      <c r="D460" s="39"/>
      <c r="E460" s="85">
        <f>SUM(E459:E459)</f>
        <v>0</v>
      </c>
      <c r="F460" s="39"/>
      <c r="G460" s="71"/>
      <c r="H460" s="26"/>
      <c r="I460" s="17"/>
      <c r="J460" s="17"/>
      <c r="N460" s="75"/>
      <c r="O460" s="21"/>
      <c r="P460" s="30"/>
    </row>
    <row r="461" spans="1:17" ht="14.25">
      <c r="A461" s="31">
        <v>97</v>
      </c>
      <c r="B461" s="100" t="s">
        <v>294</v>
      </c>
      <c r="C461" s="31"/>
      <c r="D461" s="39"/>
      <c r="E461" s="39"/>
      <c r="F461" s="39"/>
      <c r="G461" s="31"/>
      <c r="H461" s="26"/>
      <c r="I461" s="17"/>
      <c r="J461" s="17"/>
      <c r="N461" s="75"/>
      <c r="P461" s="6"/>
    </row>
    <row r="462" spans="1:17">
      <c r="A462" s="31"/>
      <c r="B462" s="32" t="s">
        <v>17</v>
      </c>
      <c r="C462" s="31"/>
      <c r="D462" s="39"/>
      <c r="E462" s="39"/>
      <c r="F462" s="39"/>
      <c r="G462" s="71"/>
      <c r="H462" s="26"/>
      <c r="I462" s="17"/>
      <c r="J462" s="17"/>
      <c r="N462" s="75"/>
      <c r="O462" s="21"/>
      <c r="P462" s="30"/>
    </row>
    <row r="463" spans="1:17">
      <c r="A463" s="31"/>
      <c r="B463" s="39"/>
      <c r="C463" s="33"/>
      <c r="D463" s="34"/>
      <c r="E463" s="70"/>
      <c r="F463" s="39"/>
      <c r="G463" s="35"/>
      <c r="H463" s="26"/>
      <c r="I463" s="17"/>
      <c r="J463" s="17"/>
      <c r="P463" s="6"/>
    </row>
    <row r="464" spans="1:17">
      <c r="A464" s="31"/>
      <c r="B464" s="76" t="s">
        <v>24</v>
      </c>
      <c r="C464" s="31"/>
      <c r="D464" s="39"/>
      <c r="E464" s="85">
        <f>SUM(E463:E463)</f>
        <v>0</v>
      </c>
      <c r="F464" s="39"/>
      <c r="G464" s="31"/>
      <c r="H464" s="26"/>
      <c r="I464" s="17"/>
      <c r="J464" s="17"/>
      <c r="P464" s="6"/>
    </row>
    <row r="465" spans="1:18" ht="14.25">
      <c r="A465" s="31">
        <v>98</v>
      </c>
      <c r="B465" s="100" t="s">
        <v>295</v>
      </c>
      <c r="C465" s="31"/>
      <c r="D465" s="39"/>
      <c r="E465" s="39"/>
      <c r="F465" s="39"/>
      <c r="G465" s="31"/>
      <c r="H465" s="26"/>
      <c r="I465" s="17"/>
      <c r="J465" s="17"/>
      <c r="P465"/>
    </row>
    <row r="466" spans="1:18">
      <c r="A466" s="31"/>
      <c r="B466" s="32" t="s">
        <v>17</v>
      </c>
      <c r="C466" s="31"/>
      <c r="D466" s="39"/>
      <c r="E466" s="39"/>
      <c r="F466" s="39"/>
      <c r="G466" s="31"/>
      <c r="H466" s="26"/>
      <c r="I466" s="17"/>
      <c r="J466" s="17"/>
      <c r="P466"/>
    </row>
    <row r="467" spans="1:18">
      <c r="A467" s="31"/>
      <c r="B467" s="39"/>
      <c r="C467" s="81"/>
      <c r="D467" s="34"/>
      <c r="E467" s="34"/>
      <c r="F467" s="34"/>
      <c r="G467" s="35"/>
      <c r="H467" s="29"/>
      <c r="I467" s="17"/>
      <c r="J467" s="17"/>
      <c r="P467"/>
    </row>
    <row r="468" spans="1:18">
      <c r="A468" s="31"/>
      <c r="B468" s="76" t="s">
        <v>24</v>
      </c>
      <c r="C468" s="31"/>
      <c r="D468" s="39"/>
      <c r="E468" s="85">
        <f>SUM(E467:E467)</f>
        <v>0</v>
      </c>
      <c r="F468" s="39"/>
      <c r="G468" s="31"/>
      <c r="H468" s="26"/>
      <c r="I468" s="17"/>
      <c r="J468" s="17"/>
      <c r="P468"/>
    </row>
    <row r="469" spans="1:18" ht="14.25">
      <c r="A469" s="31">
        <v>99</v>
      </c>
      <c r="B469" s="100" t="s">
        <v>296</v>
      </c>
      <c r="C469" s="31"/>
      <c r="D469" s="39"/>
      <c r="E469" s="39"/>
      <c r="F469" s="39"/>
      <c r="G469" s="31"/>
      <c r="H469" s="36" t="s">
        <v>28</v>
      </c>
      <c r="I469" s="17"/>
      <c r="J469" s="17"/>
      <c r="P469" s="6"/>
    </row>
    <row r="470" spans="1:18">
      <c r="A470" s="31"/>
      <c r="B470" s="32" t="s">
        <v>17</v>
      </c>
      <c r="C470" s="31"/>
      <c r="D470" s="39"/>
      <c r="E470" s="39"/>
      <c r="F470" s="39"/>
      <c r="G470" s="31"/>
      <c r="H470" s="26"/>
      <c r="I470" s="17"/>
      <c r="J470" s="17"/>
      <c r="N470" s="75"/>
      <c r="P470" s="6"/>
    </row>
    <row r="471" spans="1:18">
      <c r="A471" s="31"/>
      <c r="B471" s="39" t="s">
        <v>219</v>
      </c>
      <c r="C471" s="33" t="s">
        <v>297</v>
      </c>
      <c r="D471" s="34" t="s">
        <v>20</v>
      </c>
      <c r="E471" s="58">
        <f>2310.14+1762.34+3422.87</f>
        <v>7495.3499999999995</v>
      </c>
      <c r="F471" s="34"/>
      <c r="G471" s="33"/>
      <c r="H471" s="29" t="s">
        <v>298</v>
      </c>
      <c r="I471" s="17"/>
      <c r="J471" s="17"/>
      <c r="N471" s="75"/>
      <c r="O471" s="21"/>
      <c r="P471" s="30"/>
    </row>
    <row r="472" spans="1:18">
      <c r="A472" s="31"/>
      <c r="B472" s="39" t="s">
        <v>70</v>
      </c>
      <c r="C472" s="33" t="s">
        <v>299</v>
      </c>
      <c r="D472" s="34" t="s">
        <v>20</v>
      </c>
      <c r="E472" s="58">
        <f>1954.45+4960</f>
        <v>6914.45</v>
      </c>
      <c r="F472" s="34" t="s">
        <v>168</v>
      </c>
      <c r="G472" s="33"/>
      <c r="H472" s="29" t="s">
        <v>300</v>
      </c>
      <c r="I472" s="17"/>
      <c r="J472" s="17"/>
      <c r="N472" s="75"/>
      <c r="O472" s="21"/>
      <c r="P472" s="30"/>
    </row>
    <row r="473" spans="1:18">
      <c r="A473" s="31"/>
      <c r="B473" s="39"/>
      <c r="C473" s="33" t="s">
        <v>301</v>
      </c>
      <c r="D473" s="34" t="s">
        <v>20</v>
      </c>
      <c r="E473" s="58">
        <v>21168.87</v>
      </c>
      <c r="F473" s="34" t="s">
        <v>302</v>
      </c>
      <c r="G473" s="33"/>
      <c r="H473" s="29">
        <v>46231</v>
      </c>
      <c r="I473" s="17"/>
      <c r="J473" s="17"/>
      <c r="N473" s="75"/>
      <c r="O473" s="21"/>
      <c r="P473" s="30"/>
    </row>
    <row r="474" spans="1:18">
      <c r="A474" s="31"/>
      <c r="B474" s="39"/>
      <c r="C474" s="33" t="s">
        <v>303</v>
      </c>
      <c r="D474" s="34" t="s">
        <v>20</v>
      </c>
      <c r="E474" s="58">
        <v>15121.26</v>
      </c>
      <c r="F474" s="34" t="s">
        <v>304</v>
      </c>
      <c r="G474" s="33"/>
      <c r="H474" s="29">
        <v>46232</v>
      </c>
      <c r="I474" s="17"/>
      <c r="J474" s="17"/>
      <c r="N474" s="75"/>
      <c r="O474" s="21"/>
      <c r="P474" s="30"/>
    </row>
    <row r="475" spans="1:18">
      <c r="A475" s="31"/>
      <c r="B475" s="39"/>
      <c r="C475" s="33" t="s">
        <v>305</v>
      </c>
      <c r="D475" s="34" t="s">
        <v>20</v>
      </c>
      <c r="E475" s="58">
        <v>9497.4</v>
      </c>
      <c r="F475" s="34" t="s">
        <v>304</v>
      </c>
      <c r="G475" s="33"/>
      <c r="H475" s="29">
        <v>46232</v>
      </c>
      <c r="I475" s="17"/>
      <c r="J475" s="17"/>
      <c r="N475" s="75"/>
      <c r="O475" s="21"/>
      <c r="P475" s="30"/>
    </row>
    <row r="476" spans="1:18">
      <c r="A476" s="31"/>
      <c r="B476" s="76" t="s">
        <v>24</v>
      </c>
      <c r="C476" s="31"/>
      <c r="D476" s="39"/>
      <c r="E476" s="85">
        <f>SUM(E471:E475)</f>
        <v>60197.33</v>
      </c>
      <c r="F476" s="39"/>
      <c r="G476" s="31"/>
      <c r="H476" s="26"/>
      <c r="I476" s="17"/>
      <c r="J476" s="17"/>
      <c r="P476" s="6"/>
    </row>
    <row r="477" spans="1:18" ht="14.25">
      <c r="A477" s="31">
        <v>100</v>
      </c>
      <c r="B477" s="100" t="s">
        <v>306</v>
      </c>
      <c r="C477" s="31"/>
      <c r="D477" s="39"/>
      <c r="E477" s="39"/>
      <c r="F477" s="39"/>
      <c r="G477" s="31"/>
      <c r="H477" s="26"/>
      <c r="I477" s="17"/>
      <c r="J477" s="17"/>
      <c r="M477" t="s">
        <v>307</v>
      </c>
      <c r="N477" s="75">
        <f>E18+E22+E26+E30+E38+E42+E46+E50+E55+E59+E64+E70+E74+E81+E85+E91+E96+E100+E104+E108+E115+E121+E125+E129+E133+E137+E141+E146+E153+E160+E165+E169+E173+E177+E189+E197+E201+E205+E215+E219+E224+E229+E233+E237+E241+E246+E251+E255+E260+E265+E269+E273+E277+E281+E285+E289+E293+E297+E301+E305+E309+E313+E317+E321+E325+E329+E333+E338+E342+E347+E350+E354+E358+E362+E366+E370+E374+E379+E383+E387+E391+E395+E399+E403+E407+E412+E416+E420+E429+E433+E437+E441+E446+E451+E456+E460+E464+E468+E476+E480</f>
        <v>1499637.4699999997</v>
      </c>
      <c r="P477" s="6"/>
      <c r="R477">
        <v>100</v>
      </c>
    </row>
    <row r="478" spans="1:18">
      <c r="A478" s="31"/>
      <c r="B478" s="32" t="s">
        <v>17</v>
      </c>
      <c r="C478" s="31"/>
      <c r="D478" s="39"/>
      <c r="E478" s="39"/>
      <c r="F478" s="39"/>
      <c r="G478" s="31"/>
      <c r="H478" s="26"/>
      <c r="I478" s="17"/>
      <c r="J478" s="17"/>
      <c r="N478" s="75"/>
      <c r="O478" s="21"/>
      <c r="P478" s="30"/>
    </row>
    <row r="479" spans="1:18">
      <c r="A479" s="31"/>
      <c r="B479" s="39"/>
      <c r="C479" s="33"/>
      <c r="D479" s="34"/>
      <c r="E479" s="83"/>
      <c r="F479" s="39"/>
      <c r="G479" s="35"/>
      <c r="H479" s="29"/>
      <c r="I479" s="17"/>
      <c r="J479" s="17"/>
      <c r="P479" s="6"/>
    </row>
    <row r="480" spans="1:18">
      <c r="A480" s="31"/>
      <c r="B480" s="76" t="s">
        <v>24</v>
      </c>
      <c r="C480" s="31"/>
      <c r="D480" s="39"/>
      <c r="E480" s="85">
        <f>SUM(E479:E479)</f>
        <v>0</v>
      </c>
      <c r="F480" s="39"/>
      <c r="G480" s="31"/>
      <c r="H480" s="26"/>
      <c r="I480" s="17"/>
      <c r="J480" s="17"/>
      <c r="P480" s="6"/>
    </row>
    <row r="481" spans="1:18" ht="14.25">
      <c r="A481" s="31">
        <v>101</v>
      </c>
      <c r="B481" s="100" t="s">
        <v>308</v>
      </c>
      <c r="C481" s="31"/>
      <c r="D481" s="39"/>
      <c r="E481" s="39"/>
      <c r="F481" s="39"/>
      <c r="G481" s="31"/>
      <c r="H481" s="26"/>
      <c r="I481" s="17"/>
      <c r="J481" s="17"/>
      <c r="P481" s="6"/>
    </row>
    <row r="482" spans="1:18">
      <c r="A482" s="31"/>
      <c r="B482" s="32" t="s">
        <v>17</v>
      </c>
      <c r="C482" s="31"/>
      <c r="D482" s="39"/>
      <c r="E482" s="39"/>
      <c r="F482" s="39"/>
      <c r="G482" s="31"/>
      <c r="H482" s="26"/>
      <c r="I482" s="17"/>
      <c r="J482" s="17"/>
      <c r="P482" s="6"/>
    </row>
    <row r="483" spans="1:18">
      <c r="A483" s="92"/>
      <c r="B483" s="39" t="s">
        <v>309</v>
      </c>
      <c r="C483" s="33" t="s">
        <v>104</v>
      </c>
      <c r="D483" s="39" t="s">
        <v>20</v>
      </c>
      <c r="E483" s="34">
        <v>1202.4100000000001</v>
      </c>
      <c r="F483" s="39"/>
      <c r="G483" s="35"/>
      <c r="H483" s="29">
        <v>46205</v>
      </c>
      <c r="I483" s="17"/>
      <c r="J483" s="17"/>
      <c r="P483" s="6"/>
    </row>
    <row r="484" spans="1:18">
      <c r="A484" s="92"/>
      <c r="B484" s="39"/>
      <c r="C484" s="33" t="s">
        <v>183</v>
      </c>
      <c r="D484" s="39" t="s">
        <v>20</v>
      </c>
      <c r="E484" s="34">
        <v>7326.22</v>
      </c>
      <c r="F484" s="39" t="s">
        <v>23</v>
      </c>
      <c r="G484" s="35"/>
      <c r="H484" s="29">
        <v>46205</v>
      </c>
      <c r="I484" s="17"/>
      <c r="J484" s="17"/>
      <c r="P484" s="6"/>
    </row>
    <row r="485" spans="1:18">
      <c r="A485" s="92"/>
      <c r="B485" s="39"/>
      <c r="C485" s="33" t="s">
        <v>310</v>
      </c>
      <c r="D485" s="39" t="s">
        <v>20</v>
      </c>
      <c r="E485" s="34">
        <v>18791.580000000002</v>
      </c>
      <c r="F485" s="39" t="s">
        <v>311</v>
      </c>
      <c r="G485" s="35"/>
      <c r="H485" s="29">
        <v>46205</v>
      </c>
      <c r="I485" s="17"/>
      <c r="J485" s="17"/>
      <c r="P485" s="6"/>
    </row>
    <row r="486" spans="1:18">
      <c r="A486" s="92"/>
      <c r="B486" s="39"/>
      <c r="C486" s="33" t="s">
        <v>312</v>
      </c>
      <c r="D486" s="39" t="s">
        <v>20</v>
      </c>
      <c r="E486" s="34">
        <v>1149.83</v>
      </c>
      <c r="F486" s="39" t="s">
        <v>313</v>
      </c>
      <c r="G486" s="35"/>
      <c r="H486" s="29">
        <v>46205</v>
      </c>
      <c r="I486" s="17"/>
      <c r="J486" s="17"/>
      <c r="P486" s="6"/>
    </row>
    <row r="487" spans="1:18">
      <c r="A487" s="92"/>
      <c r="B487" s="39"/>
      <c r="C487" s="138" t="s">
        <v>314</v>
      </c>
      <c r="D487" s="25" t="s">
        <v>20</v>
      </c>
      <c r="E487" s="139">
        <v>22832.47</v>
      </c>
      <c r="F487" s="25" t="s">
        <v>162</v>
      </c>
      <c r="G487" s="140"/>
      <c r="H487" s="29">
        <v>46205</v>
      </c>
      <c r="I487" s="17"/>
      <c r="J487" s="17"/>
      <c r="P487" s="6"/>
    </row>
    <row r="488" spans="1:18">
      <c r="A488" s="92"/>
      <c r="B488" s="39"/>
      <c r="C488" s="138" t="s">
        <v>53</v>
      </c>
      <c r="D488" s="25" t="s">
        <v>20</v>
      </c>
      <c r="E488" s="139">
        <v>7940.07</v>
      </c>
      <c r="F488" s="25" t="s">
        <v>54</v>
      </c>
      <c r="G488" s="140"/>
      <c r="H488" s="29">
        <v>46205</v>
      </c>
      <c r="I488" s="17"/>
      <c r="J488" s="17"/>
      <c r="P488" s="6"/>
    </row>
    <row r="489" spans="1:18">
      <c r="A489" s="92"/>
      <c r="B489" s="39"/>
      <c r="C489" s="138" t="s">
        <v>315</v>
      </c>
      <c r="D489" s="25" t="s">
        <v>20</v>
      </c>
      <c r="E489" s="139">
        <v>9689.1299999999992</v>
      </c>
      <c r="F489" s="25" t="s">
        <v>168</v>
      </c>
      <c r="G489" s="140"/>
      <c r="H489" s="29">
        <v>46205</v>
      </c>
      <c r="I489" s="17"/>
      <c r="J489" s="17"/>
      <c r="P489" s="6"/>
    </row>
    <row r="490" spans="1:18">
      <c r="A490" s="92"/>
      <c r="B490" s="39"/>
      <c r="C490" s="138" t="s">
        <v>316</v>
      </c>
      <c r="D490" s="25" t="s">
        <v>20</v>
      </c>
      <c r="E490" s="139">
        <v>1909.49</v>
      </c>
      <c r="F490" s="25" t="s">
        <v>23</v>
      </c>
      <c r="G490" s="140"/>
      <c r="H490" s="29">
        <v>46205</v>
      </c>
      <c r="I490" s="17"/>
      <c r="J490" s="17"/>
      <c r="P490" s="6"/>
    </row>
    <row r="491" spans="1:18">
      <c r="A491" s="92"/>
      <c r="B491" s="39"/>
      <c r="C491" s="138" t="s">
        <v>744</v>
      </c>
      <c r="D491" s="25" t="s">
        <v>20</v>
      </c>
      <c r="E491" s="139">
        <v>33826.71</v>
      </c>
      <c r="F491" s="25" t="s">
        <v>162</v>
      </c>
      <c r="G491" s="140"/>
      <c r="H491" s="29">
        <v>46205</v>
      </c>
      <c r="I491" s="17"/>
      <c r="J491" s="17"/>
      <c r="P491" s="6"/>
    </row>
    <row r="492" spans="1:18">
      <c r="A492" s="92"/>
      <c r="B492" s="39" t="s">
        <v>70</v>
      </c>
      <c r="C492" s="33" t="s">
        <v>317</v>
      </c>
      <c r="D492" s="39" t="s">
        <v>20</v>
      </c>
      <c r="E492" s="34">
        <f>2083.12+1207.46</f>
        <v>3290.58</v>
      </c>
      <c r="F492" s="39" t="s">
        <v>72</v>
      </c>
      <c r="G492" s="35"/>
      <c r="H492" s="29">
        <v>46223</v>
      </c>
      <c r="I492" s="17"/>
      <c r="J492" s="17"/>
      <c r="P492" s="6"/>
    </row>
    <row r="493" spans="1:18">
      <c r="A493" s="31"/>
      <c r="B493" s="76" t="s">
        <v>24</v>
      </c>
      <c r="C493" s="31"/>
      <c r="D493" s="39"/>
      <c r="E493" s="85">
        <f>SUM(E483:E492)</f>
        <v>107958.49</v>
      </c>
      <c r="F493" s="39"/>
      <c r="G493" s="31"/>
      <c r="H493" s="26"/>
      <c r="I493" s="17"/>
      <c r="J493" s="17"/>
      <c r="P493" s="6"/>
    </row>
    <row r="494" spans="1:18" ht="14.25">
      <c r="A494" s="31">
        <v>102</v>
      </c>
      <c r="B494" s="100" t="s">
        <v>318</v>
      </c>
      <c r="C494" s="31"/>
      <c r="D494" s="39"/>
      <c r="E494" s="39"/>
      <c r="F494" s="39"/>
      <c r="G494" s="31"/>
      <c r="H494" s="26"/>
      <c r="I494" s="17"/>
      <c r="J494" s="17"/>
      <c r="P494" s="6"/>
    </row>
    <row r="495" spans="1:18">
      <c r="A495" s="31"/>
      <c r="B495" s="32" t="s">
        <v>17</v>
      </c>
      <c r="C495" s="31"/>
      <c r="D495" s="39"/>
      <c r="E495" s="39"/>
      <c r="F495" s="39"/>
      <c r="G495" s="31"/>
      <c r="H495" s="26"/>
      <c r="I495" s="17"/>
      <c r="J495" s="17"/>
      <c r="P495" s="6"/>
    </row>
    <row r="496" spans="1:18">
      <c r="A496" s="92"/>
      <c r="B496" s="93"/>
      <c r="C496" s="81"/>
      <c r="D496" s="34"/>
      <c r="E496" s="61"/>
      <c r="F496" s="34"/>
      <c r="G496" s="67"/>
      <c r="H496" s="26"/>
      <c r="I496" s="17"/>
      <c r="J496" s="17"/>
      <c r="P496" s="6"/>
      <c r="Q496" s="21"/>
      <c r="R496" s="22"/>
    </row>
    <row r="497" spans="1:18">
      <c r="A497" s="31"/>
      <c r="B497" s="76" t="s">
        <v>24</v>
      </c>
      <c r="C497" s="31"/>
      <c r="D497" s="39"/>
      <c r="E497" s="85">
        <f>SUM(E496:E496)</f>
        <v>0</v>
      </c>
      <c r="F497" s="39"/>
      <c r="G497" s="31"/>
      <c r="H497" s="26"/>
      <c r="I497" s="17"/>
      <c r="J497" s="17"/>
      <c r="P497" s="6"/>
      <c r="Q497" s="21"/>
      <c r="R497" s="47"/>
    </row>
    <row r="498" spans="1:18" ht="14.25">
      <c r="A498" s="31">
        <v>103</v>
      </c>
      <c r="B498" s="100" t="s">
        <v>319</v>
      </c>
      <c r="C498" s="31"/>
      <c r="D498" s="39"/>
      <c r="E498" s="39"/>
      <c r="F498" s="39"/>
      <c r="G498" s="31"/>
      <c r="H498" s="36" t="s">
        <v>28</v>
      </c>
      <c r="I498" s="17"/>
      <c r="J498" s="17"/>
      <c r="P498" s="6"/>
    </row>
    <row r="499" spans="1:18">
      <c r="A499" s="31"/>
      <c r="B499" s="32" t="s">
        <v>17</v>
      </c>
      <c r="C499" s="31"/>
      <c r="D499" s="39"/>
      <c r="E499" s="39"/>
      <c r="F499" s="39"/>
      <c r="G499" s="31"/>
      <c r="H499" s="26"/>
      <c r="I499" s="17"/>
      <c r="J499" s="17"/>
      <c r="P499" s="6"/>
    </row>
    <row r="500" spans="1:18">
      <c r="A500" s="31"/>
      <c r="B500" s="39" t="s">
        <v>70</v>
      </c>
      <c r="C500" s="33" t="s">
        <v>320</v>
      </c>
      <c r="D500" s="34" t="s">
        <v>20</v>
      </c>
      <c r="E500" s="58">
        <f>2083.12+1207.46</f>
        <v>3290.58</v>
      </c>
      <c r="F500" s="34" t="s">
        <v>72</v>
      </c>
      <c r="G500" s="33"/>
      <c r="H500" s="29">
        <v>46224</v>
      </c>
      <c r="I500" s="17"/>
      <c r="J500" s="17"/>
      <c r="P500" s="6"/>
    </row>
    <row r="501" spans="1:18">
      <c r="A501" s="31"/>
      <c r="B501" s="76" t="s">
        <v>24</v>
      </c>
      <c r="C501" s="31"/>
      <c r="D501" s="39"/>
      <c r="E501" s="85">
        <f>SUM(E500:E500)</f>
        <v>3290.58</v>
      </c>
      <c r="F501" s="39"/>
      <c r="G501" s="31"/>
      <c r="H501" s="26"/>
      <c r="I501" s="17"/>
      <c r="J501" s="17"/>
      <c r="P501" s="6"/>
    </row>
    <row r="502" spans="1:18" ht="14.25">
      <c r="A502" s="31">
        <v>104</v>
      </c>
      <c r="B502" s="100" t="s">
        <v>321</v>
      </c>
      <c r="C502" s="31"/>
      <c r="D502" s="39"/>
      <c r="E502" s="39"/>
      <c r="F502" s="39"/>
      <c r="G502" s="31"/>
      <c r="H502" s="26"/>
      <c r="I502" s="17"/>
      <c r="J502" s="17"/>
      <c r="P502" s="6"/>
    </row>
    <row r="503" spans="1:18">
      <c r="A503" s="31"/>
      <c r="B503" s="32" t="s">
        <v>17</v>
      </c>
      <c r="C503" s="31"/>
      <c r="D503" s="39"/>
      <c r="E503" s="39"/>
      <c r="F503" s="39"/>
      <c r="G503" s="31"/>
      <c r="H503" s="26"/>
      <c r="I503" s="17"/>
      <c r="J503" s="17"/>
      <c r="P503" s="6"/>
    </row>
    <row r="504" spans="1:18">
      <c r="A504" s="31"/>
      <c r="B504" s="32"/>
      <c r="C504" s="33"/>
      <c r="D504" s="34"/>
      <c r="E504" s="61"/>
      <c r="F504" s="34"/>
      <c r="G504" s="35"/>
      <c r="H504" s="26"/>
      <c r="I504" s="17"/>
      <c r="J504" s="17"/>
      <c r="P504" s="6"/>
    </row>
    <row r="505" spans="1:18">
      <c r="A505" s="31"/>
      <c r="B505" s="76" t="s">
        <v>24</v>
      </c>
      <c r="C505" s="31"/>
      <c r="D505" s="39"/>
      <c r="E505" s="85">
        <f>SUM(E504:E504)</f>
        <v>0</v>
      </c>
      <c r="F505" s="39"/>
      <c r="G505" s="31"/>
      <c r="H505" s="26"/>
      <c r="I505" s="17"/>
      <c r="J505" s="17"/>
      <c r="P505" s="6"/>
    </row>
    <row r="506" spans="1:18" ht="14.25">
      <c r="A506" s="31">
        <v>105</v>
      </c>
      <c r="B506" s="100" t="s">
        <v>322</v>
      </c>
      <c r="C506" s="31"/>
      <c r="D506" s="39"/>
      <c r="E506" s="39"/>
      <c r="F506" s="39"/>
      <c r="G506" s="31"/>
      <c r="H506" s="63" t="s">
        <v>323</v>
      </c>
      <c r="I506" s="64"/>
      <c r="J506" s="65"/>
      <c r="K506" s="65"/>
      <c r="L506" s="65"/>
      <c r="M506" s="65"/>
      <c r="N506" s="50"/>
      <c r="O506" s="27"/>
      <c r="P506" s="6"/>
    </row>
    <row r="507" spans="1:18">
      <c r="A507" s="31"/>
      <c r="B507" s="32" t="s">
        <v>17</v>
      </c>
      <c r="C507" s="31"/>
      <c r="D507" s="39"/>
      <c r="E507" s="39"/>
      <c r="F507" s="39"/>
      <c r="G507" s="31"/>
      <c r="H507" s="26"/>
      <c r="I507" s="17"/>
      <c r="J507" s="17"/>
      <c r="N507" s="50"/>
      <c r="O507" s="27"/>
      <c r="P507" s="6"/>
    </row>
    <row r="508" spans="1:18">
      <c r="A508" s="31"/>
      <c r="B508" s="39"/>
      <c r="C508" s="33"/>
      <c r="D508" s="34"/>
      <c r="E508" s="39"/>
      <c r="F508" s="39"/>
      <c r="G508" s="35"/>
      <c r="H508" s="29"/>
      <c r="I508" s="17"/>
      <c r="J508" s="17"/>
      <c r="N508" s="50"/>
      <c r="O508" s="27"/>
      <c r="P508" s="6"/>
    </row>
    <row r="509" spans="1:18">
      <c r="A509" s="31"/>
      <c r="B509" s="76" t="s">
        <v>24</v>
      </c>
      <c r="C509" s="31"/>
      <c r="D509" s="39"/>
      <c r="E509" s="85">
        <f>SUM(E508:E508)</f>
        <v>0</v>
      </c>
      <c r="F509" s="39"/>
      <c r="G509" s="31"/>
      <c r="H509" s="26"/>
      <c r="I509" s="17"/>
      <c r="J509" s="17"/>
      <c r="M509" t="s">
        <v>25</v>
      </c>
      <c r="P509" s="6"/>
    </row>
    <row r="510" spans="1:18" ht="14.25">
      <c r="A510" s="31">
        <v>106</v>
      </c>
      <c r="B510" s="100" t="s">
        <v>324</v>
      </c>
      <c r="C510" s="31"/>
      <c r="D510" s="39"/>
      <c r="E510" s="39"/>
      <c r="F510" s="39"/>
      <c r="G510" s="31"/>
      <c r="H510" s="26"/>
      <c r="I510" s="17"/>
      <c r="J510" s="17"/>
      <c r="L510" s="5"/>
      <c r="M510" s="5"/>
      <c r="N510" s="5"/>
      <c r="O510" s="5"/>
      <c r="P510" s="30"/>
    </row>
    <row r="511" spans="1:18">
      <c r="A511" s="31"/>
      <c r="B511" s="32" t="s">
        <v>17</v>
      </c>
      <c r="C511" s="31"/>
      <c r="D511" s="39"/>
      <c r="E511" s="39"/>
      <c r="F511" s="39"/>
      <c r="G511" s="31"/>
      <c r="H511" s="26"/>
      <c r="I511" s="17"/>
      <c r="J511" s="17"/>
      <c r="L511" s="5"/>
      <c r="M511" s="5"/>
      <c r="N511" s="5"/>
      <c r="O511" s="5"/>
      <c r="P511" s="30"/>
    </row>
    <row r="512" spans="1:18">
      <c r="A512" s="31"/>
      <c r="B512" s="39" t="s">
        <v>56</v>
      </c>
      <c r="C512" s="33" t="s">
        <v>325</v>
      </c>
      <c r="D512" s="34" t="s">
        <v>20</v>
      </c>
      <c r="E512" s="39">
        <f>1140.39+691.89+2279.95+2404.25</f>
        <v>6516.48</v>
      </c>
      <c r="F512" s="39" t="s">
        <v>243</v>
      </c>
      <c r="G512" s="71"/>
      <c r="H512" s="29">
        <v>46224</v>
      </c>
      <c r="I512" s="17"/>
      <c r="J512" s="17"/>
      <c r="L512" s="5"/>
      <c r="M512" s="5"/>
      <c r="N512" s="5"/>
      <c r="O512" s="5"/>
      <c r="P512" s="30"/>
    </row>
    <row r="513" spans="1:18">
      <c r="A513" s="31"/>
      <c r="B513" s="39"/>
      <c r="C513" s="33" t="s">
        <v>50</v>
      </c>
      <c r="D513" s="34" t="s">
        <v>20</v>
      </c>
      <c r="E513" s="39">
        <f>1.5*3500</f>
        <v>5250</v>
      </c>
      <c r="F513" s="39" t="s">
        <v>98</v>
      </c>
      <c r="G513" s="71"/>
      <c r="H513" s="29">
        <v>46224</v>
      </c>
      <c r="I513" s="17"/>
      <c r="J513" s="17"/>
      <c r="L513" s="5"/>
      <c r="M513" s="5"/>
      <c r="N513" s="5"/>
      <c r="O513" s="5"/>
      <c r="P513" s="30"/>
    </row>
    <row r="514" spans="1:18">
      <c r="A514" s="31"/>
      <c r="B514" s="76" t="s">
        <v>24</v>
      </c>
      <c r="C514" s="31"/>
      <c r="D514" s="39"/>
      <c r="E514" s="85">
        <f>SUM(E512:E513)</f>
        <v>11766.48</v>
      </c>
      <c r="F514" s="39"/>
      <c r="G514" s="31"/>
      <c r="H514" s="26"/>
      <c r="I514" s="17"/>
      <c r="J514" s="17"/>
      <c r="P514" s="6"/>
    </row>
    <row r="515" spans="1:18" ht="14.25">
      <c r="A515" s="31">
        <v>107</v>
      </c>
      <c r="B515" s="100" t="s">
        <v>326</v>
      </c>
      <c r="C515" s="31"/>
      <c r="D515" s="39"/>
      <c r="E515" s="39"/>
      <c r="F515" s="39"/>
      <c r="G515" s="31"/>
      <c r="H515" s="26"/>
      <c r="I515" s="17"/>
      <c r="J515" s="17"/>
      <c r="M515" s="21"/>
      <c r="N515" s="21"/>
      <c r="O515" s="47"/>
      <c r="P515" s="48"/>
    </row>
    <row r="516" spans="1:18">
      <c r="A516" s="31"/>
      <c r="B516" s="32" t="s">
        <v>17</v>
      </c>
      <c r="C516" s="31"/>
      <c r="D516" s="39"/>
      <c r="E516" s="39"/>
      <c r="F516" s="39"/>
      <c r="G516" s="31"/>
      <c r="H516" s="26"/>
      <c r="I516" s="17"/>
      <c r="J516" s="17"/>
      <c r="L516" s="45"/>
      <c r="M516" s="21"/>
      <c r="N516" s="5"/>
      <c r="O516" s="5"/>
      <c r="P516" s="30"/>
    </row>
    <row r="517" spans="1:18">
      <c r="A517" s="31"/>
      <c r="B517" s="32"/>
      <c r="C517" s="33"/>
      <c r="D517" s="34"/>
      <c r="E517" s="58"/>
      <c r="F517" s="34"/>
      <c r="G517" s="33"/>
      <c r="H517" s="26"/>
      <c r="I517" s="17"/>
      <c r="J517" s="17"/>
      <c r="L517" s="45"/>
      <c r="M517" s="21"/>
      <c r="N517" s="5"/>
      <c r="O517" s="5"/>
      <c r="P517" s="30"/>
    </row>
    <row r="518" spans="1:18">
      <c r="A518" s="31"/>
      <c r="B518" s="76" t="s">
        <v>24</v>
      </c>
      <c r="C518" s="31"/>
      <c r="D518" s="39"/>
      <c r="E518" s="85">
        <f>SUM(E517:E517)</f>
        <v>0</v>
      </c>
      <c r="F518" s="39"/>
      <c r="G518" s="31"/>
      <c r="H518" s="26"/>
      <c r="I518" s="17"/>
      <c r="J518" s="17"/>
      <c r="M518" s="5"/>
      <c r="N518" s="5"/>
      <c r="O518" s="5"/>
      <c r="P518" s="30"/>
    </row>
    <row r="519" spans="1:18" ht="14.25">
      <c r="A519" s="31">
        <v>108</v>
      </c>
      <c r="B519" s="100" t="s">
        <v>327</v>
      </c>
      <c r="C519" s="31"/>
      <c r="D519" s="39"/>
      <c r="E519" s="39"/>
      <c r="F519" s="39"/>
      <c r="G519" s="31"/>
      <c r="H519" s="36" t="s">
        <v>28</v>
      </c>
      <c r="I519" s="17"/>
      <c r="J519" s="17"/>
      <c r="O519" s="22"/>
      <c r="P519" s="30"/>
    </row>
    <row r="520" spans="1:18">
      <c r="A520" s="31"/>
      <c r="B520" s="32" t="s">
        <v>17</v>
      </c>
      <c r="C520" s="31"/>
      <c r="D520" s="39"/>
      <c r="E520" s="39"/>
      <c r="F520" s="39"/>
      <c r="G520" s="31"/>
      <c r="H520" s="26"/>
      <c r="I520" s="17"/>
      <c r="J520" s="17"/>
      <c r="O520" s="21"/>
      <c r="P520" s="30"/>
    </row>
    <row r="521" spans="1:18">
      <c r="A521" s="31"/>
      <c r="B521" s="39" t="s">
        <v>328</v>
      </c>
      <c r="C521" s="33" t="s">
        <v>329</v>
      </c>
      <c r="D521" s="34" t="s">
        <v>20</v>
      </c>
      <c r="E521" s="39">
        <f>4809.05+1978.31+1164.29</f>
        <v>7951.6500000000005</v>
      </c>
      <c r="F521" s="39" t="s">
        <v>208</v>
      </c>
      <c r="G521" s="67"/>
      <c r="H521" s="29">
        <v>46227</v>
      </c>
      <c r="I521" s="17"/>
      <c r="J521" s="17"/>
      <c r="O521" s="21"/>
      <c r="P521" s="30"/>
    </row>
    <row r="522" spans="1:18">
      <c r="A522" s="31"/>
      <c r="B522" s="39"/>
      <c r="C522" s="33" t="s">
        <v>50</v>
      </c>
      <c r="D522" s="34" t="s">
        <v>20</v>
      </c>
      <c r="E522" s="39">
        <v>3500</v>
      </c>
      <c r="F522" s="39" t="s">
        <v>138</v>
      </c>
      <c r="G522" s="67"/>
      <c r="H522" s="29">
        <v>46227</v>
      </c>
      <c r="I522" s="17"/>
      <c r="J522" s="17"/>
      <c r="O522" s="21"/>
      <c r="P522" s="30"/>
    </row>
    <row r="523" spans="1:18">
      <c r="A523" s="31"/>
      <c r="B523" s="76" t="s">
        <v>24</v>
      </c>
      <c r="C523" s="31"/>
      <c r="D523" s="39"/>
      <c r="E523" s="85">
        <f>SUM(E521:E522)</f>
        <v>11451.650000000001</v>
      </c>
      <c r="F523" s="39"/>
      <c r="G523" s="31"/>
      <c r="H523" s="26"/>
      <c r="I523" s="17"/>
      <c r="J523" s="17"/>
      <c r="P523" s="6"/>
      <c r="Q523" s="21"/>
      <c r="R523" s="49"/>
    </row>
    <row r="524" spans="1:18" ht="14.25">
      <c r="A524" s="31">
        <v>109</v>
      </c>
      <c r="B524" s="100" t="s">
        <v>330</v>
      </c>
      <c r="C524" s="31"/>
      <c r="D524" s="39"/>
      <c r="E524" s="39"/>
      <c r="F524" s="39"/>
      <c r="G524" s="31"/>
      <c r="H524" s="36" t="s">
        <v>28</v>
      </c>
      <c r="I524" s="17"/>
      <c r="J524" s="17"/>
      <c r="K524" s="5"/>
      <c r="L524" s="21"/>
      <c r="P524"/>
    </row>
    <row r="525" spans="1:18">
      <c r="A525" s="31"/>
      <c r="B525" s="32" t="s">
        <v>17</v>
      </c>
      <c r="C525" s="31"/>
      <c r="D525" s="39"/>
      <c r="E525" s="39"/>
      <c r="F525" s="39"/>
      <c r="G525" s="31"/>
      <c r="H525" s="26"/>
      <c r="I525" s="17"/>
      <c r="J525" s="17"/>
      <c r="K525" s="5"/>
      <c r="L525" s="21"/>
      <c r="P525"/>
    </row>
    <row r="526" spans="1:18">
      <c r="A526" s="31"/>
      <c r="B526" s="39"/>
      <c r="C526" s="59"/>
      <c r="D526" s="39"/>
      <c r="E526" s="39"/>
      <c r="F526" s="39"/>
      <c r="G526" s="67"/>
      <c r="H526" s="29"/>
      <c r="I526" s="17"/>
      <c r="J526" s="17"/>
      <c r="K526" s="5"/>
      <c r="L526" s="21"/>
      <c r="P526"/>
    </row>
    <row r="527" spans="1:18">
      <c r="A527" s="31"/>
      <c r="B527" s="76" t="s">
        <v>24</v>
      </c>
      <c r="C527" s="31"/>
      <c r="D527" s="39"/>
      <c r="E527" s="85">
        <f>SUM(E526:E526)</f>
        <v>0</v>
      </c>
      <c r="F527" s="39"/>
      <c r="G527" s="31"/>
      <c r="H527" s="26"/>
      <c r="I527" s="17"/>
      <c r="J527" s="17"/>
      <c r="P527"/>
    </row>
    <row r="528" spans="1:18" ht="14.25">
      <c r="A528" s="31">
        <v>110</v>
      </c>
      <c r="B528" s="100" t="s">
        <v>331</v>
      </c>
      <c r="C528" s="31"/>
      <c r="D528" s="39"/>
      <c r="E528" s="39"/>
      <c r="F528" s="39"/>
      <c r="G528" s="31"/>
      <c r="H528" s="26"/>
      <c r="I528" s="40"/>
      <c r="J528" s="41"/>
      <c r="K528" s="41"/>
      <c r="L528" s="42"/>
      <c r="M528" s="42"/>
      <c r="N528" s="42"/>
      <c r="O528" s="43"/>
      <c r="P528" s="44"/>
    </row>
    <row r="529" spans="1:16">
      <c r="A529" s="31"/>
      <c r="B529" s="32" t="s">
        <v>17</v>
      </c>
      <c r="C529" s="31"/>
      <c r="D529" s="39"/>
      <c r="E529" s="39"/>
      <c r="F529" s="39"/>
      <c r="G529" s="31"/>
      <c r="H529" s="26"/>
      <c r="I529" s="40"/>
      <c r="J529" s="41"/>
      <c r="K529" s="41"/>
      <c r="L529" s="42"/>
      <c r="M529" s="42"/>
      <c r="N529" s="42"/>
      <c r="O529" s="43"/>
      <c r="P529" s="44"/>
    </row>
    <row r="530" spans="1:16">
      <c r="A530" s="31"/>
      <c r="B530" s="32"/>
      <c r="C530" s="33"/>
      <c r="D530" s="34"/>
      <c r="E530" s="34"/>
      <c r="F530" s="34"/>
      <c r="G530" s="35"/>
      <c r="H530" s="29"/>
      <c r="I530" s="27"/>
      <c r="J530" s="17"/>
      <c r="P530" s="6"/>
    </row>
    <row r="531" spans="1:16">
      <c r="A531" s="31"/>
      <c r="B531" s="76" t="s">
        <v>24</v>
      </c>
      <c r="C531" s="31"/>
      <c r="D531" s="39"/>
      <c r="E531" s="85">
        <f>SUM(E530:E530)</f>
        <v>0</v>
      </c>
      <c r="F531" s="39"/>
      <c r="G531" s="31"/>
      <c r="H531" s="26"/>
      <c r="I531" s="38"/>
      <c r="J531" s="17"/>
      <c r="P531" s="6"/>
    </row>
    <row r="532" spans="1:16" ht="14.25">
      <c r="A532" s="31">
        <v>111</v>
      </c>
      <c r="B532" s="100" t="s">
        <v>332</v>
      </c>
      <c r="C532" s="31"/>
      <c r="D532" s="39"/>
      <c r="E532" s="39"/>
      <c r="F532" s="39"/>
      <c r="G532" s="31"/>
      <c r="H532" s="26"/>
      <c r="I532" s="17"/>
      <c r="J532" s="17"/>
      <c r="P532" s="6"/>
    </row>
    <row r="533" spans="1:16">
      <c r="A533" s="31"/>
      <c r="B533" s="32" t="s">
        <v>17</v>
      </c>
      <c r="C533" s="31"/>
      <c r="D533" s="39"/>
      <c r="E533" s="39"/>
      <c r="F533" s="39"/>
      <c r="G533" s="31"/>
      <c r="H533" s="26"/>
      <c r="I533" s="17"/>
      <c r="J533" s="17"/>
      <c r="P533" s="6"/>
    </row>
    <row r="534" spans="1:16">
      <c r="A534" s="31"/>
      <c r="B534" s="39"/>
      <c r="C534" s="33"/>
      <c r="D534" s="34"/>
      <c r="E534" s="34"/>
      <c r="F534" s="34"/>
      <c r="G534" s="67"/>
      <c r="H534" s="26"/>
      <c r="I534" s="17"/>
      <c r="J534" s="17"/>
      <c r="P534"/>
    </row>
    <row r="535" spans="1:16">
      <c r="A535" s="31"/>
      <c r="B535" s="76" t="s">
        <v>24</v>
      </c>
      <c r="C535" s="31"/>
      <c r="D535" s="39"/>
      <c r="E535" s="85">
        <f>SUM(E534:E534)</f>
        <v>0</v>
      </c>
      <c r="F535" s="39"/>
      <c r="G535" s="31"/>
      <c r="H535" s="26"/>
      <c r="I535" s="17"/>
      <c r="J535" s="17"/>
      <c r="P535"/>
    </row>
    <row r="536" spans="1:16" ht="14.25">
      <c r="A536" s="31">
        <v>112</v>
      </c>
      <c r="B536" s="100" t="s">
        <v>333</v>
      </c>
      <c r="C536" s="31"/>
      <c r="D536" s="39"/>
      <c r="E536" s="39"/>
      <c r="F536" s="39"/>
      <c r="G536" s="31"/>
      <c r="H536" s="36" t="s">
        <v>28</v>
      </c>
      <c r="I536" s="17"/>
      <c r="J536" s="17"/>
      <c r="P536" s="6"/>
    </row>
    <row r="537" spans="1:16">
      <c r="A537" s="31"/>
      <c r="B537" s="32" t="s">
        <v>17</v>
      </c>
      <c r="C537" s="31"/>
      <c r="D537" s="39"/>
      <c r="E537" s="39"/>
      <c r="F537" s="39"/>
      <c r="G537" s="31"/>
      <c r="H537" s="26"/>
      <c r="I537" s="17"/>
      <c r="J537" s="17"/>
      <c r="P537" s="6"/>
    </row>
    <row r="538" spans="1:16">
      <c r="A538" s="31"/>
      <c r="B538" s="39"/>
      <c r="C538" s="33"/>
      <c r="D538" s="34"/>
      <c r="E538" s="34"/>
      <c r="F538" s="34"/>
      <c r="G538" s="35"/>
      <c r="H538" s="29"/>
      <c r="I538" s="17"/>
      <c r="J538" s="17"/>
      <c r="P538" s="6"/>
    </row>
    <row r="539" spans="1:16">
      <c r="A539" s="31"/>
      <c r="B539" s="76" t="s">
        <v>24</v>
      </c>
      <c r="C539" s="31"/>
      <c r="D539" s="39"/>
      <c r="E539" s="85">
        <f>SUM(E538:E538)</f>
        <v>0</v>
      </c>
      <c r="F539" s="39"/>
      <c r="G539" s="31"/>
      <c r="H539" s="26"/>
      <c r="I539" s="17"/>
      <c r="J539" s="17"/>
      <c r="K539" s="5"/>
      <c r="P539" s="6"/>
    </row>
    <row r="540" spans="1:16" ht="14.25">
      <c r="A540" s="31">
        <v>113</v>
      </c>
      <c r="B540" s="100" t="s">
        <v>334</v>
      </c>
      <c r="C540" s="31"/>
      <c r="D540" s="39"/>
      <c r="E540" s="39"/>
      <c r="F540" s="39"/>
      <c r="G540" s="31"/>
      <c r="H540" s="26"/>
      <c r="I540" s="17"/>
      <c r="J540" s="17"/>
      <c r="P540" s="6"/>
    </row>
    <row r="541" spans="1:16">
      <c r="A541" s="31"/>
      <c r="B541" s="32" t="s">
        <v>17</v>
      </c>
      <c r="C541" s="31"/>
      <c r="D541" s="39"/>
      <c r="E541" s="39"/>
      <c r="F541" s="39"/>
      <c r="G541" s="31"/>
      <c r="H541" s="26"/>
      <c r="I541" s="17"/>
      <c r="J541" s="17"/>
      <c r="P541" s="6"/>
    </row>
    <row r="542" spans="1:16">
      <c r="A542" s="31"/>
      <c r="B542" s="39"/>
      <c r="C542" s="59"/>
      <c r="D542" s="39"/>
      <c r="E542" s="39"/>
      <c r="F542" s="39"/>
      <c r="G542" s="71"/>
      <c r="H542" s="26"/>
      <c r="I542" s="17"/>
      <c r="J542" s="17"/>
      <c r="P542" s="6"/>
    </row>
    <row r="543" spans="1:16">
      <c r="A543" s="31"/>
      <c r="B543" s="76" t="s">
        <v>24</v>
      </c>
      <c r="C543" s="31"/>
      <c r="D543" s="39"/>
      <c r="E543" s="85">
        <f>SUM(E542:E542)</f>
        <v>0</v>
      </c>
      <c r="F543" s="39"/>
      <c r="G543" s="31"/>
      <c r="H543" s="26"/>
      <c r="I543" s="17"/>
      <c r="J543" s="17"/>
      <c r="M543" s="5"/>
      <c r="N543" s="21"/>
      <c r="P543" s="6"/>
    </row>
    <row r="544" spans="1:16" ht="14.25">
      <c r="A544" s="31">
        <v>114</v>
      </c>
      <c r="B544" s="100" t="s">
        <v>335</v>
      </c>
      <c r="C544" s="31"/>
      <c r="D544" s="39"/>
      <c r="E544" s="39"/>
      <c r="F544" s="39"/>
      <c r="G544" s="31"/>
      <c r="H544" s="36" t="s">
        <v>28</v>
      </c>
      <c r="I544" s="17"/>
      <c r="J544" s="17"/>
      <c r="N544" s="38"/>
      <c r="P544" s="6"/>
    </row>
    <row r="545" spans="1:16">
      <c r="A545" s="31"/>
      <c r="B545" s="32" t="s">
        <v>17</v>
      </c>
      <c r="C545" s="31"/>
      <c r="D545" s="39"/>
      <c r="E545" s="39"/>
      <c r="F545" s="39"/>
      <c r="G545" s="31"/>
      <c r="H545" s="26"/>
      <c r="I545" s="17"/>
      <c r="J545" s="17"/>
      <c r="P545" s="6"/>
    </row>
    <row r="546" spans="1:16">
      <c r="A546" s="31"/>
      <c r="B546" s="39"/>
      <c r="C546" s="33" t="s">
        <v>336</v>
      </c>
      <c r="D546" s="34" t="s">
        <v>20</v>
      </c>
      <c r="E546" s="58">
        <v>2250</v>
      </c>
      <c r="F546" s="34" t="s">
        <v>337</v>
      </c>
      <c r="G546" s="33"/>
      <c r="H546" s="29">
        <v>46205</v>
      </c>
      <c r="I546" s="17"/>
      <c r="J546" s="17"/>
      <c r="P546" s="6"/>
    </row>
    <row r="547" spans="1:16">
      <c r="A547" s="31"/>
      <c r="B547" s="39"/>
      <c r="C547" s="33" t="s">
        <v>50</v>
      </c>
      <c r="D547" s="34" t="s">
        <v>20</v>
      </c>
      <c r="E547" s="58">
        <v>3500</v>
      </c>
      <c r="F547" s="34" t="s">
        <v>138</v>
      </c>
      <c r="G547" s="33"/>
      <c r="H547" s="29">
        <v>46205</v>
      </c>
      <c r="I547" s="17"/>
      <c r="J547" s="17"/>
      <c r="P547" s="6"/>
    </row>
    <row r="548" spans="1:16">
      <c r="A548" s="31"/>
      <c r="B548" s="76" t="s">
        <v>24</v>
      </c>
      <c r="C548" s="31"/>
      <c r="D548" s="39"/>
      <c r="E548" s="85">
        <f>SUM(E546:E547)</f>
        <v>5750</v>
      </c>
      <c r="F548" s="39"/>
      <c r="G548" s="31"/>
      <c r="H548" s="26"/>
      <c r="I548" s="17"/>
      <c r="J548" s="17"/>
      <c r="P548" s="6"/>
    </row>
    <row r="549" spans="1:16" ht="13.5" customHeight="1">
      <c r="A549" s="31">
        <v>115</v>
      </c>
      <c r="B549" s="100" t="s">
        <v>338</v>
      </c>
      <c r="C549" s="31"/>
      <c r="D549" s="39"/>
      <c r="E549" s="39"/>
      <c r="F549" s="39"/>
      <c r="G549" s="31"/>
      <c r="H549" s="36" t="s">
        <v>28</v>
      </c>
      <c r="I549" s="17"/>
      <c r="J549" s="17"/>
      <c r="P549"/>
    </row>
    <row r="550" spans="1:16">
      <c r="A550" s="31"/>
      <c r="B550" s="32" t="s">
        <v>17</v>
      </c>
      <c r="C550" s="31"/>
      <c r="D550" s="39"/>
      <c r="E550" s="39"/>
      <c r="F550" s="39"/>
      <c r="G550" s="31"/>
      <c r="H550" s="26"/>
      <c r="I550" s="17"/>
      <c r="J550" s="17"/>
      <c r="P550"/>
    </row>
    <row r="551" spans="1:16">
      <c r="A551" s="31"/>
      <c r="B551" s="39" t="s">
        <v>95</v>
      </c>
      <c r="C551" s="33" t="s">
        <v>339</v>
      </c>
      <c r="D551" s="34" t="s">
        <v>20</v>
      </c>
      <c r="E551" s="39">
        <f>4809.05+1660.28</f>
        <v>6469.33</v>
      </c>
      <c r="F551" s="39" t="s">
        <v>208</v>
      </c>
      <c r="G551" s="71"/>
      <c r="H551" s="29">
        <v>46224</v>
      </c>
      <c r="I551" s="17"/>
      <c r="J551" s="17"/>
      <c r="P551"/>
    </row>
    <row r="552" spans="1:16">
      <c r="A552" s="31"/>
      <c r="B552" s="39"/>
      <c r="C552" s="33" t="s">
        <v>50</v>
      </c>
      <c r="D552" s="34" t="s">
        <v>20</v>
      </c>
      <c r="E552" s="39">
        <v>3500</v>
      </c>
      <c r="F552" s="39" t="s">
        <v>138</v>
      </c>
      <c r="G552" s="71"/>
      <c r="H552" s="29">
        <v>46224</v>
      </c>
      <c r="I552" s="17"/>
      <c r="J552" s="17"/>
      <c r="P552"/>
    </row>
    <row r="553" spans="1:16">
      <c r="A553" s="31"/>
      <c r="B553" s="76" t="s">
        <v>24</v>
      </c>
      <c r="C553" s="82"/>
      <c r="D553" s="42"/>
      <c r="E553" s="124">
        <f>SUM(E551:E552)</f>
        <v>9969.33</v>
      </c>
      <c r="F553" s="17"/>
      <c r="G553" s="82"/>
      <c r="H553" s="26"/>
      <c r="I553" s="17"/>
      <c r="J553" s="17"/>
      <c r="N553" s="5"/>
      <c r="O553" s="5"/>
      <c r="P553" s="30"/>
    </row>
    <row r="554" spans="1:16" ht="14.25">
      <c r="A554" s="31">
        <v>116</v>
      </c>
      <c r="B554" s="100" t="s">
        <v>340</v>
      </c>
      <c r="C554" s="31"/>
      <c r="D554" s="39"/>
      <c r="E554" s="39"/>
      <c r="F554" s="39"/>
      <c r="G554" s="31"/>
      <c r="H554" s="26"/>
      <c r="I554" s="17"/>
      <c r="J554" s="17"/>
      <c r="P554"/>
    </row>
    <row r="555" spans="1:16">
      <c r="A555" s="31"/>
      <c r="B555" s="32" t="s">
        <v>17</v>
      </c>
      <c r="C555" s="31"/>
      <c r="D555" s="39"/>
      <c r="E555" s="39"/>
      <c r="F555" s="39"/>
      <c r="G555" s="31"/>
      <c r="H555" s="26"/>
      <c r="I555" s="17"/>
      <c r="J555" s="17"/>
      <c r="P555"/>
    </row>
    <row r="556" spans="1:16">
      <c r="A556" s="31"/>
      <c r="B556" s="39"/>
      <c r="C556" s="59"/>
      <c r="D556" s="39"/>
      <c r="E556" s="39"/>
      <c r="F556" s="39"/>
      <c r="G556" s="35"/>
      <c r="H556" s="29"/>
      <c r="I556" s="17"/>
      <c r="J556" s="17"/>
      <c r="P556"/>
    </row>
    <row r="557" spans="1:16">
      <c r="A557" s="31"/>
      <c r="B557" s="76" t="s">
        <v>24</v>
      </c>
      <c r="C557" s="31"/>
      <c r="D557" s="39"/>
      <c r="E557" s="85">
        <f>SUM(E556:E556)</f>
        <v>0</v>
      </c>
      <c r="F557" s="39"/>
      <c r="G557" s="31"/>
      <c r="H557" s="26"/>
      <c r="I557" s="17"/>
      <c r="J557" s="17"/>
      <c r="P557"/>
    </row>
    <row r="558" spans="1:16" ht="14.25">
      <c r="A558" s="31">
        <v>117</v>
      </c>
      <c r="B558" s="100" t="s">
        <v>341</v>
      </c>
      <c r="C558" s="31"/>
      <c r="D558" s="39"/>
      <c r="E558" s="39"/>
      <c r="F558" s="39"/>
      <c r="G558" s="31"/>
      <c r="H558" s="26"/>
      <c r="I558" s="17"/>
      <c r="J558" s="17"/>
      <c r="P558"/>
    </row>
    <row r="559" spans="1:16">
      <c r="A559" s="31"/>
      <c r="B559" s="32" t="s">
        <v>17</v>
      </c>
      <c r="C559" s="31"/>
      <c r="D559" s="39"/>
      <c r="E559" s="39"/>
      <c r="F559" s="39"/>
      <c r="G559" s="31"/>
      <c r="H559" s="26"/>
      <c r="I559" s="17"/>
      <c r="J559" s="17"/>
      <c r="P559"/>
    </row>
    <row r="560" spans="1:16">
      <c r="A560" s="31"/>
      <c r="B560" s="39"/>
      <c r="C560" s="59"/>
      <c r="D560" s="39"/>
      <c r="E560" s="39"/>
      <c r="F560" s="39"/>
      <c r="G560" s="35"/>
      <c r="H560" s="26"/>
      <c r="I560" s="17"/>
      <c r="J560" s="17"/>
      <c r="P560"/>
    </row>
    <row r="561" spans="1:16">
      <c r="A561" s="31"/>
      <c r="B561" s="76" t="s">
        <v>24</v>
      </c>
      <c r="C561" s="31"/>
      <c r="D561" s="39"/>
      <c r="E561" s="85">
        <f>SUM(E560:E560)</f>
        <v>0</v>
      </c>
      <c r="F561" s="39"/>
      <c r="G561" s="31"/>
      <c r="H561" s="26"/>
      <c r="I561" s="17"/>
      <c r="J561" s="17"/>
      <c r="P561"/>
    </row>
    <row r="562" spans="1:16" ht="14.25">
      <c r="A562" s="31">
        <v>118</v>
      </c>
      <c r="B562" s="100" t="s">
        <v>342</v>
      </c>
      <c r="C562" s="31"/>
      <c r="D562" s="39"/>
      <c r="E562" s="39"/>
      <c r="F562" s="39"/>
      <c r="G562" s="31"/>
      <c r="H562" s="26"/>
      <c r="I562" s="17"/>
      <c r="J562" s="17"/>
      <c r="P562"/>
    </row>
    <row r="563" spans="1:16">
      <c r="A563" s="31"/>
      <c r="B563" s="32" t="s">
        <v>17</v>
      </c>
      <c r="C563" s="31"/>
      <c r="D563" s="39"/>
      <c r="E563" s="39"/>
      <c r="F563" s="39"/>
      <c r="G563" s="31"/>
      <c r="H563" s="26"/>
      <c r="I563" s="17"/>
      <c r="J563" s="17"/>
      <c r="P563"/>
    </row>
    <row r="564" spans="1:16">
      <c r="A564" s="31"/>
      <c r="B564" s="39" t="s">
        <v>268</v>
      </c>
      <c r="C564" s="33" t="s">
        <v>343</v>
      </c>
      <c r="D564" s="39" t="s">
        <v>20</v>
      </c>
      <c r="E564" s="39">
        <f>2019.19+810+1908.27</f>
        <v>4737.46</v>
      </c>
      <c r="F564" s="39" t="s">
        <v>344</v>
      </c>
      <c r="G564" s="35"/>
      <c r="H564" s="29">
        <v>46230</v>
      </c>
      <c r="I564" s="17"/>
      <c r="J564" s="17"/>
      <c r="P564"/>
    </row>
    <row r="565" spans="1:16">
      <c r="A565" s="31"/>
      <c r="B565" s="39"/>
      <c r="C565" s="33" t="s">
        <v>50</v>
      </c>
      <c r="D565" s="39" t="s">
        <v>20</v>
      </c>
      <c r="E565" s="39">
        <v>3500</v>
      </c>
      <c r="F565" s="39" t="s">
        <v>138</v>
      </c>
      <c r="G565" s="35"/>
      <c r="H565" s="29">
        <v>46230</v>
      </c>
      <c r="I565" s="17"/>
      <c r="J565" s="17"/>
      <c r="P565"/>
    </row>
    <row r="566" spans="1:16">
      <c r="A566" s="31"/>
      <c r="B566" s="76" t="s">
        <v>24</v>
      </c>
      <c r="C566" s="31"/>
      <c r="D566" s="39"/>
      <c r="E566" s="85">
        <f>SUM(E564:E565)</f>
        <v>8237.4599999999991</v>
      </c>
      <c r="F566" s="39"/>
      <c r="G566" s="31"/>
      <c r="H566" s="26"/>
      <c r="I566" s="17"/>
      <c r="J566" s="17"/>
      <c r="P566"/>
    </row>
    <row r="567" spans="1:16" ht="14.25">
      <c r="A567" s="31">
        <v>119</v>
      </c>
      <c r="B567" s="100" t="s">
        <v>345</v>
      </c>
      <c r="C567" s="31"/>
      <c r="D567" s="39"/>
      <c r="E567" s="39"/>
      <c r="F567" s="39"/>
      <c r="G567" s="31"/>
      <c r="H567" s="26"/>
      <c r="I567" s="38"/>
      <c r="J567" s="17"/>
      <c r="K567" s="38"/>
      <c r="L567" s="38"/>
      <c r="P567" s="6"/>
    </row>
    <row r="568" spans="1:16">
      <c r="A568" s="31"/>
      <c r="B568" s="32" t="s">
        <v>17</v>
      </c>
      <c r="C568" s="31"/>
      <c r="D568" s="39"/>
      <c r="E568" s="39"/>
      <c r="F568" s="39"/>
      <c r="G568" s="31"/>
      <c r="H568" s="26"/>
      <c r="I568" s="17"/>
      <c r="J568" s="17"/>
      <c r="K568" s="27"/>
      <c r="L568" s="52"/>
      <c r="P568" s="6"/>
    </row>
    <row r="569" spans="1:16">
      <c r="A569" s="31"/>
      <c r="B569" s="39"/>
      <c r="C569" s="59"/>
      <c r="D569" s="39"/>
      <c r="E569" s="39"/>
      <c r="F569" s="39"/>
      <c r="G569" s="71"/>
      <c r="H569" s="26"/>
      <c r="I569" s="17"/>
      <c r="J569" s="17"/>
      <c r="K569" s="38"/>
      <c r="P569" s="6"/>
    </row>
    <row r="570" spans="1:16">
      <c r="A570" s="31"/>
      <c r="B570" s="76" t="s">
        <v>24</v>
      </c>
      <c r="C570" s="31"/>
      <c r="D570" s="39"/>
      <c r="E570" s="85">
        <f>SUM(E569:E569)</f>
        <v>0</v>
      </c>
      <c r="F570" s="39"/>
      <c r="G570" s="31"/>
      <c r="H570" s="26"/>
      <c r="I570" s="17"/>
      <c r="J570" s="17"/>
      <c r="K570" s="72"/>
      <c r="P570" s="6"/>
    </row>
    <row r="571" spans="1:16" ht="14.25">
      <c r="A571" s="31">
        <v>120</v>
      </c>
      <c r="B571" s="100" t="s">
        <v>346</v>
      </c>
      <c r="C571" s="31"/>
      <c r="D571" s="39"/>
      <c r="E571" s="70"/>
      <c r="F571" s="39"/>
      <c r="G571" s="71"/>
      <c r="H571" s="26"/>
      <c r="I571" s="17"/>
      <c r="J571" s="17"/>
      <c r="P571"/>
    </row>
    <row r="572" spans="1:16">
      <c r="A572" s="31"/>
      <c r="B572" s="32" t="s">
        <v>17</v>
      </c>
      <c r="C572" s="31"/>
      <c r="D572" s="39"/>
      <c r="E572" s="83"/>
      <c r="F572" s="39"/>
      <c r="G572" s="35"/>
      <c r="H572" s="26"/>
      <c r="I572" s="17"/>
      <c r="J572" s="17"/>
      <c r="P572"/>
    </row>
    <row r="573" spans="1:16">
      <c r="A573" s="31"/>
      <c r="B573" s="39"/>
      <c r="C573" s="81"/>
      <c r="D573" s="34"/>
      <c r="E573" s="61"/>
      <c r="F573" s="34"/>
      <c r="G573" s="35"/>
      <c r="H573" s="26"/>
      <c r="I573" s="17"/>
      <c r="J573" s="17"/>
      <c r="P573"/>
    </row>
    <row r="574" spans="1:16">
      <c r="A574" s="31"/>
      <c r="B574" s="76" t="s">
        <v>24</v>
      </c>
      <c r="C574" s="31"/>
      <c r="D574" s="39"/>
      <c r="E574" s="85">
        <f>SUM(E573:E573)</f>
        <v>0</v>
      </c>
      <c r="F574" s="39"/>
      <c r="G574" s="31"/>
      <c r="H574" s="26"/>
      <c r="I574" s="17"/>
      <c r="J574" s="17"/>
      <c r="P574"/>
    </row>
    <row r="575" spans="1:16" ht="14.25">
      <c r="A575" s="31">
        <v>121</v>
      </c>
      <c r="B575" s="100" t="s">
        <v>347</v>
      </c>
      <c r="C575" s="31"/>
      <c r="D575" s="39"/>
      <c r="E575" s="39"/>
      <c r="F575" s="39"/>
      <c r="G575" s="31"/>
      <c r="H575" s="26"/>
      <c r="I575" s="17"/>
      <c r="J575" s="17"/>
      <c r="K575" s="5"/>
      <c r="L575" s="5"/>
      <c r="P575" s="6"/>
    </row>
    <row r="576" spans="1:16">
      <c r="A576" s="31"/>
      <c r="B576" s="32" t="s">
        <v>17</v>
      </c>
      <c r="C576" s="31"/>
      <c r="D576" s="39"/>
      <c r="E576" s="39"/>
      <c r="F576" s="39"/>
      <c r="G576" s="31"/>
      <c r="H576" s="26"/>
      <c r="I576" s="17"/>
      <c r="J576" s="17"/>
      <c r="K576" s="5"/>
      <c r="L576" s="5"/>
      <c r="P576" s="6"/>
    </row>
    <row r="577" spans="1:18">
      <c r="A577" s="31"/>
      <c r="B577" s="32"/>
      <c r="C577" s="33"/>
      <c r="D577" s="34"/>
      <c r="E577" s="34"/>
      <c r="F577" s="34"/>
      <c r="G577" s="33"/>
      <c r="H577" s="26"/>
      <c r="I577" s="17"/>
      <c r="J577" s="17"/>
      <c r="K577" s="5"/>
      <c r="L577" s="5"/>
      <c r="P577" s="6"/>
    </row>
    <row r="578" spans="1:18">
      <c r="A578" s="31"/>
      <c r="B578" s="76" t="s">
        <v>24</v>
      </c>
      <c r="C578" s="31"/>
      <c r="D578" s="39"/>
      <c r="E578" s="85">
        <f>SUM(E577:E577)</f>
        <v>0</v>
      </c>
      <c r="F578" s="39"/>
      <c r="G578" s="71"/>
      <c r="H578" s="26"/>
      <c r="I578" s="17"/>
      <c r="J578" s="17"/>
      <c r="P578" s="6"/>
    </row>
    <row r="579" spans="1:18" ht="14.25">
      <c r="A579" s="31">
        <v>122</v>
      </c>
      <c r="B579" s="100" t="s">
        <v>348</v>
      </c>
      <c r="C579" s="31"/>
      <c r="D579" s="39"/>
      <c r="E579" s="39"/>
      <c r="F579" s="39"/>
      <c r="G579" s="31"/>
      <c r="H579" s="36" t="s">
        <v>28</v>
      </c>
      <c r="I579" s="17"/>
      <c r="J579" s="17"/>
      <c r="P579"/>
    </row>
    <row r="580" spans="1:18">
      <c r="A580" s="31"/>
      <c r="B580" s="32" t="s">
        <v>17</v>
      </c>
      <c r="C580" s="31"/>
      <c r="D580" s="39"/>
      <c r="E580" s="39"/>
      <c r="F580" s="39"/>
      <c r="G580" s="31"/>
      <c r="H580" s="26"/>
      <c r="I580" s="17"/>
      <c r="J580" s="17"/>
      <c r="P580"/>
    </row>
    <row r="581" spans="1:18">
      <c r="A581" s="31"/>
      <c r="B581" s="39"/>
      <c r="C581" s="33"/>
      <c r="D581" s="34"/>
      <c r="E581" s="34"/>
      <c r="F581" s="34"/>
      <c r="G581" s="35"/>
      <c r="H581" s="29"/>
      <c r="I581" s="17"/>
      <c r="J581" s="17"/>
      <c r="P581"/>
    </row>
    <row r="582" spans="1:18">
      <c r="A582" s="31"/>
      <c r="B582" s="76" t="s">
        <v>24</v>
      </c>
      <c r="C582" s="31"/>
      <c r="D582" s="39"/>
      <c r="E582" s="85">
        <f>SUM(E581:E581)</f>
        <v>0</v>
      </c>
      <c r="F582" s="39"/>
      <c r="G582" s="31"/>
      <c r="H582" s="26"/>
      <c r="I582" s="17"/>
      <c r="J582" s="17"/>
      <c r="P582"/>
    </row>
    <row r="583" spans="1:18" ht="13.5" customHeight="1">
      <c r="A583" s="31">
        <v>123</v>
      </c>
      <c r="B583" s="100" t="s">
        <v>349</v>
      </c>
      <c r="C583" s="31"/>
      <c r="D583" s="39"/>
      <c r="E583" s="39"/>
      <c r="F583" s="39"/>
      <c r="G583" s="31"/>
      <c r="H583" s="26"/>
      <c r="I583" s="17"/>
      <c r="J583" s="17"/>
      <c r="P583"/>
    </row>
    <row r="584" spans="1:18" ht="13.5" customHeight="1">
      <c r="A584" s="31"/>
      <c r="B584" s="32" t="s">
        <v>17</v>
      </c>
      <c r="C584" s="31"/>
      <c r="D584" s="39"/>
      <c r="E584" s="39"/>
      <c r="F584" s="39"/>
      <c r="G584" s="31"/>
      <c r="H584" s="26"/>
      <c r="I584" s="17"/>
      <c r="J584" s="17"/>
      <c r="P584"/>
    </row>
    <row r="585" spans="1:18" ht="12.75" customHeight="1">
      <c r="A585" s="31"/>
      <c r="B585" s="39" t="s">
        <v>350</v>
      </c>
      <c r="C585" s="33" t="s">
        <v>351</v>
      </c>
      <c r="D585" s="39" t="s">
        <v>20</v>
      </c>
      <c r="E585" s="39">
        <v>3721.52</v>
      </c>
      <c r="F585" s="39" t="s">
        <v>23</v>
      </c>
      <c r="G585" s="71"/>
      <c r="H585" s="29">
        <v>46232</v>
      </c>
      <c r="I585" s="17"/>
      <c r="J585" s="17"/>
      <c r="P585"/>
    </row>
    <row r="586" spans="1:18" ht="12.75" customHeight="1">
      <c r="A586" s="31"/>
      <c r="B586" s="39"/>
      <c r="C586" s="33" t="s">
        <v>352</v>
      </c>
      <c r="D586" s="39" t="s">
        <v>20</v>
      </c>
      <c r="E586" s="39">
        <v>15519.75</v>
      </c>
      <c r="F586" s="39" t="s">
        <v>353</v>
      </c>
      <c r="G586" s="71"/>
      <c r="H586" s="29">
        <v>46232</v>
      </c>
      <c r="I586" s="17"/>
      <c r="J586" s="17"/>
      <c r="P586"/>
    </row>
    <row r="587" spans="1:18" ht="12.75" customHeight="1">
      <c r="A587" s="31"/>
      <c r="B587" s="39"/>
      <c r="C587" s="33" t="s">
        <v>354</v>
      </c>
      <c r="D587" s="39" t="s">
        <v>20</v>
      </c>
      <c r="E587" s="39">
        <f>5133.82+2292.42</f>
        <v>7426.24</v>
      </c>
      <c r="F587" s="39" t="s">
        <v>168</v>
      </c>
      <c r="G587" s="71"/>
      <c r="H587" s="29">
        <v>46232</v>
      </c>
      <c r="I587" s="17"/>
      <c r="J587" s="17"/>
      <c r="P587"/>
    </row>
    <row r="588" spans="1:18">
      <c r="A588" s="31"/>
      <c r="B588" s="76" t="s">
        <v>24</v>
      </c>
      <c r="C588" s="31"/>
      <c r="D588" s="39"/>
      <c r="E588" s="85">
        <f>SUM(E585:E587)</f>
        <v>26667.510000000002</v>
      </c>
      <c r="F588" s="39"/>
      <c r="G588" s="31"/>
      <c r="H588" s="26"/>
      <c r="I588" s="17"/>
      <c r="J588" s="17"/>
      <c r="P588"/>
    </row>
    <row r="589" spans="1:18" ht="14.25">
      <c r="A589" s="31">
        <v>124</v>
      </c>
      <c r="B589" s="100" t="s">
        <v>355</v>
      </c>
      <c r="C589" s="31"/>
      <c r="D589" s="39"/>
      <c r="E589" s="39"/>
      <c r="F589" s="39"/>
      <c r="G589" s="31"/>
      <c r="H589" s="26"/>
      <c r="I589" s="17"/>
      <c r="J589" s="17"/>
      <c r="P589" s="6"/>
    </row>
    <row r="590" spans="1:18">
      <c r="A590" s="31"/>
      <c r="B590" s="32" t="s">
        <v>17</v>
      </c>
      <c r="C590" s="31"/>
      <c r="D590" s="39"/>
      <c r="E590" s="39"/>
      <c r="F590" s="39"/>
      <c r="G590" s="31"/>
      <c r="H590" s="26"/>
      <c r="I590" s="17"/>
      <c r="J590" s="17"/>
      <c r="P590" s="6"/>
    </row>
    <row r="591" spans="1:18">
      <c r="A591" s="31"/>
      <c r="B591" s="39"/>
      <c r="C591" s="33"/>
      <c r="D591" s="34"/>
      <c r="E591" s="83"/>
      <c r="F591" s="34"/>
      <c r="G591" s="35"/>
      <c r="H591" s="29"/>
      <c r="I591" s="17"/>
      <c r="J591" s="17"/>
      <c r="P591" s="6"/>
    </row>
    <row r="592" spans="1:18">
      <c r="A592" s="31"/>
      <c r="B592" s="76" t="s">
        <v>24</v>
      </c>
      <c r="C592" s="31"/>
      <c r="D592" s="39"/>
      <c r="E592" s="85">
        <f>SUM(E591:E591)</f>
        <v>0</v>
      </c>
      <c r="F592" s="39"/>
      <c r="G592" s="31"/>
      <c r="H592" s="26"/>
      <c r="I592" s="17"/>
      <c r="J592" s="17"/>
      <c r="P592" s="6"/>
      <c r="Q592" s="17"/>
      <c r="R592" s="17"/>
    </row>
    <row r="593" spans="1:18" ht="14.25">
      <c r="A593" s="31">
        <v>125</v>
      </c>
      <c r="B593" s="100" t="s">
        <v>356</v>
      </c>
      <c r="C593" s="31"/>
      <c r="D593" s="39"/>
      <c r="E593" s="39"/>
      <c r="F593" s="39"/>
      <c r="G593" s="31"/>
      <c r="H593" s="26"/>
      <c r="I593" s="17"/>
      <c r="J593" s="17"/>
      <c r="P593"/>
    </row>
    <row r="594" spans="1:18">
      <c r="A594" s="31"/>
      <c r="B594" s="32" t="s">
        <v>17</v>
      </c>
      <c r="C594" s="31"/>
      <c r="D594" s="39"/>
      <c r="E594" s="39"/>
      <c r="F594" s="39"/>
      <c r="G594" s="31"/>
      <c r="H594" s="26"/>
      <c r="I594" s="17"/>
      <c r="J594" s="17"/>
      <c r="P594"/>
    </row>
    <row r="595" spans="1:18">
      <c r="A595" s="31"/>
      <c r="B595" s="32" t="s">
        <v>278</v>
      </c>
      <c r="C595" s="33" t="s">
        <v>357</v>
      </c>
      <c r="D595" s="34" t="s">
        <v>20</v>
      </c>
      <c r="E595" s="34">
        <v>11326.54</v>
      </c>
      <c r="F595" s="34" t="s">
        <v>358</v>
      </c>
      <c r="G595" s="35"/>
      <c r="H595" s="29">
        <v>46218</v>
      </c>
      <c r="I595" s="17"/>
      <c r="J595" s="17"/>
      <c r="P595"/>
    </row>
    <row r="596" spans="1:18">
      <c r="A596" s="31"/>
      <c r="B596" s="32" t="s">
        <v>359</v>
      </c>
      <c r="C596" s="33" t="s">
        <v>22</v>
      </c>
      <c r="D596" s="34" t="s">
        <v>20</v>
      </c>
      <c r="E596" s="58">
        <v>5435.61</v>
      </c>
      <c r="F596" s="34" t="s">
        <v>81</v>
      </c>
      <c r="G596" s="33"/>
      <c r="H596" s="29">
        <v>46205</v>
      </c>
      <c r="I596" s="17"/>
      <c r="J596" s="17"/>
      <c r="P596"/>
    </row>
    <row r="597" spans="1:18">
      <c r="A597" s="31"/>
      <c r="B597" s="32" t="s">
        <v>360</v>
      </c>
      <c r="C597" s="33" t="s">
        <v>33</v>
      </c>
      <c r="D597" s="34" t="s">
        <v>20</v>
      </c>
      <c r="E597" s="83">
        <v>2682.56</v>
      </c>
      <c r="F597" s="39" t="s">
        <v>23</v>
      </c>
      <c r="G597" s="35"/>
      <c r="H597" s="29">
        <v>46228</v>
      </c>
      <c r="I597" s="17"/>
      <c r="J597" s="17"/>
      <c r="P597"/>
    </row>
    <row r="598" spans="1:18">
      <c r="A598" s="31"/>
      <c r="B598" s="76" t="s">
        <v>24</v>
      </c>
      <c r="C598" s="31"/>
      <c r="D598" s="39"/>
      <c r="E598" s="85">
        <f>SUM(E595:E597)</f>
        <v>19444.710000000003</v>
      </c>
      <c r="F598" s="39"/>
      <c r="G598" s="31"/>
      <c r="H598" s="26"/>
      <c r="I598" s="17"/>
      <c r="J598" s="17"/>
      <c r="P598"/>
    </row>
    <row r="599" spans="1:18" ht="14.25">
      <c r="A599" s="31">
        <v>126</v>
      </c>
      <c r="B599" s="100" t="s">
        <v>361</v>
      </c>
      <c r="C599" s="31"/>
      <c r="D599" s="39"/>
      <c r="E599" s="39"/>
      <c r="F599" s="39"/>
      <c r="G599" s="31"/>
      <c r="H599" s="26"/>
      <c r="I599" s="17"/>
      <c r="J599" s="17"/>
      <c r="P599"/>
    </row>
    <row r="600" spans="1:18">
      <c r="A600" s="31"/>
      <c r="B600" s="32" t="s">
        <v>17</v>
      </c>
      <c r="C600" s="31"/>
      <c r="D600" s="39"/>
      <c r="E600" s="39"/>
      <c r="F600" s="39"/>
      <c r="G600" s="71"/>
      <c r="H600" s="26"/>
      <c r="I600" s="17"/>
      <c r="J600" s="17"/>
      <c r="P600"/>
      <c r="Q600" s="5"/>
    </row>
    <row r="601" spans="1:18">
      <c r="A601" s="31"/>
      <c r="B601" s="32" t="s">
        <v>362</v>
      </c>
      <c r="C601" s="33" t="s">
        <v>363</v>
      </c>
      <c r="D601" s="34" t="s">
        <v>20</v>
      </c>
      <c r="E601" s="61">
        <f>7422.22+1515.94+1164.29</f>
        <v>10102.450000000001</v>
      </c>
      <c r="F601" s="34" t="s">
        <v>151</v>
      </c>
      <c r="G601" s="35"/>
      <c r="H601" s="29">
        <v>46227</v>
      </c>
      <c r="I601" s="17"/>
      <c r="J601" s="17"/>
      <c r="P601"/>
      <c r="Q601" s="5"/>
    </row>
    <row r="602" spans="1:18">
      <c r="A602" s="31"/>
      <c r="B602" s="32"/>
      <c r="C602" s="33" t="s">
        <v>50</v>
      </c>
      <c r="D602" s="34" t="s">
        <v>20</v>
      </c>
      <c r="E602" s="61">
        <v>5250</v>
      </c>
      <c r="F602" s="34" t="s">
        <v>98</v>
      </c>
      <c r="G602" s="35"/>
      <c r="H602" s="29">
        <v>46227</v>
      </c>
      <c r="I602" s="17"/>
      <c r="J602" s="17"/>
      <c r="P602"/>
      <c r="Q602" s="5"/>
    </row>
    <row r="603" spans="1:18">
      <c r="A603" s="31"/>
      <c r="B603" s="76" t="s">
        <v>24</v>
      </c>
      <c r="C603" s="31"/>
      <c r="D603" s="39"/>
      <c r="E603" s="85">
        <f>SUM(E601:E602)</f>
        <v>15352.45</v>
      </c>
      <c r="F603" s="39"/>
      <c r="G603" s="31"/>
      <c r="H603" s="26"/>
      <c r="I603" s="17"/>
      <c r="J603" s="17"/>
      <c r="P603" s="6"/>
      <c r="Q603" s="5"/>
    </row>
    <row r="604" spans="1:18" ht="14.25">
      <c r="A604" s="31">
        <v>127</v>
      </c>
      <c r="B604" s="100" t="s">
        <v>364</v>
      </c>
      <c r="C604" s="31"/>
      <c r="D604" s="39"/>
      <c r="E604" s="39"/>
      <c r="F604" s="39"/>
      <c r="G604" s="31"/>
      <c r="H604" s="36" t="s">
        <v>28</v>
      </c>
      <c r="I604" s="17"/>
      <c r="J604" s="17"/>
      <c r="P604"/>
    </row>
    <row r="605" spans="1:18">
      <c r="A605" s="31"/>
      <c r="B605" s="32" t="s">
        <v>17</v>
      </c>
      <c r="C605" s="31"/>
      <c r="D605" s="39"/>
      <c r="E605" s="39"/>
      <c r="F605" s="39"/>
      <c r="G605" s="31"/>
      <c r="H605" s="26"/>
      <c r="I605" s="17"/>
      <c r="J605" s="17"/>
      <c r="P605"/>
      <c r="R605" s="38"/>
    </row>
    <row r="606" spans="1:18">
      <c r="A606" s="31"/>
      <c r="B606" s="32" t="s">
        <v>365</v>
      </c>
      <c r="C606" s="33" t="s">
        <v>366</v>
      </c>
      <c r="D606" s="34" t="s">
        <v>20</v>
      </c>
      <c r="E606" s="58">
        <v>7448.79</v>
      </c>
      <c r="F606" s="34" t="s">
        <v>23</v>
      </c>
      <c r="G606" s="33"/>
      <c r="H606" s="29">
        <v>46206</v>
      </c>
      <c r="I606" s="17"/>
      <c r="J606" s="17"/>
      <c r="P606"/>
      <c r="R606" s="38"/>
    </row>
    <row r="607" spans="1:18">
      <c r="A607" s="31"/>
      <c r="B607" s="39"/>
      <c r="C607" s="33" t="s">
        <v>367</v>
      </c>
      <c r="D607" s="34" t="s">
        <v>20</v>
      </c>
      <c r="E607" s="34">
        <v>5337.59</v>
      </c>
      <c r="F607" s="34" t="s">
        <v>168</v>
      </c>
      <c r="G607" s="35"/>
      <c r="H607" s="29">
        <v>46206</v>
      </c>
      <c r="I607" s="17"/>
      <c r="J607" s="17"/>
      <c r="P607"/>
      <c r="R607" s="38"/>
    </row>
    <row r="608" spans="1:18">
      <c r="A608" s="31"/>
      <c r="B608" s="39" t="s">
        <v>368</v>
      </c>
      <c r="C608" s="33" t="s">
        <v>22</v>
      </c>
      <c r="D608" s="34" t="s">
        <v>20</v>
      </c>
      <c r="E608" s="58">
        <v>1359.07</v>
      </c>
      <c r="F608" s="34" t="s">
        <v>23</v>
      </c>
      <c r="G608" s="33"/>
      <c r="H608" s="29">
        <v>46205</v>
      </c>
      <c r="I608" s="17"/>
      <c r="J608" s="17"/>
      <c r="P608"/>
      <c r="R608" s="38"/>
    </row>
    <row r="609" spans="1:23">
      <c r="A609" s="31"/>
      <c r="B609" s="39" t="s">
        <v>369</v>
      </c>
      <c r="C609" s="33" t="s">
        <v>370</v>
      </c>
      <c r="D609" s="34" t="s">
        <v>20</v>
      </c>
      <c r="E609" s="58">
        <v>1852.8</v>
      </c>
      <c r="F609" s="34" t="s">
        <v>371</v>
      </c>
      <c r="G609" s="33"/>
      <c r="H609" s="29">
        <v>46223</v>
      </c>
      <c r="I609" s="17"/>
      <c r="J609" s="17"/>
      <c r="P609"/>
      <c r="R609" s="38"/>
    </row>
    <row r="610" spans="1:23">
      <c r="A610" s="31"/>
      <c r="B610" s="76" t="s">
        <v>24</v>
      </c>
      <c r="C610" s="31"/>
      <c r="D610" s="39"/>
      <c r="E610" s="85">
        <f>SUM(E606:E609)</f>
        <v>15998.25</v>
      </c>
      <c r="F610" s="39"/>
      <c r="G610" s="31"/>
      <c r="H610" s="26"/>
      <c r="I610" s="17"/>
      <c r="J610" s="17"/>
      <c r="K610" s="17"/>
      <c r="L610" s="17"/>
      <c r="M610" s="17"/>
      <c r="N610" s="17"/>
      <c r="O610" s="17"/>
      <c r="P610" s="69"/>
      <c r="Q610" s="17"/>
      <c r="R610" s="38"/>
      <c r="S610" s="17"/>
      <c r="T610" s="17"/>
      <c r="U610" s="17"/>
      <c r="V610" s="17"/>
      <c r="W610" s="17"/>
    </row>
    <row r="611" spans="1:23" ht="14.25">
      <c r="A611" s="31">
        <v>128</v>
      </c>
      <c r="B611" s="100" t="s">
        <v>372</v>
      </c>
      <c r="C611" s="31"/>
      <c r="D611" s="39"/>
      <c r="E611" s="39"/>
      <c r="F611" s="39"/>
      <c r="G611" s="31"/>
      <c r="H611" s="26"/>
      <c r="I611" s="17"/>
      <c r="J611" s="17"/>
      <c r="P611" s="6"/>
    </row>
    <row r="612" spans="1:23">
      <c r="A612" s="31"/>
      <c r="B612" s="32" t="s">
        <v>17</v>
      </c>
      <c r="C612" s="31"/>
      <c r="D612" s="39"/>
      <c r="E612" s="39"/>
      <c r="F612" s="39"/>
      <c r="G612" s="31"/>
      <c r="H612" s="26"/>
      <c r="I612" s="17"/>
      <c r="J612" s="17"/>
      <c r="P612"/>
    </row>
    <row r="613" spans="1:23">
      <c r="A613" s="31"/>
      <c r="B613" s="39" t="s">
        <v>373</v>
      </c>
      <c r="C613" s="33" t="s">
        <v>374</v>
      </c>
      <c r="D613" s="34" t="s">
        <v>20</v>
      </c>
      <c r="E613" s="34">
        <f>984.08+6834.86</f>
        <v>7818.94</v>
      </c>
      <c r="F613" s="34" t="s">
        <v>101</v>
      </c>
      <c r="G613" s="35"/>
      <c r="H613" s="29" t="s">
        <v>375</v>
      </c>
      <c r="I613" s="17"/>
      <c r="J613" s="17"/>
      <c r="P613"/>
    </row>
    <row r="614" spans="1:23">
      <c r="A614" s="31"/>
      <c r="B614" s="39"/>
      <c r="C614" s="33" t="s">
        <v>376</v>
      </c>
      <c r="D614" s="34" t="s">
        <v>20</v>
      </c>
      <c r="E614" s="34">
        <f>3982.31+540.35</f>
        <v>4522.66</v>
      </c>
      <c r="F614" s="34" t="s">
        <v>377</v>
      </c>
      <c r="G614" s="35"/>
      <c r="H614" s="29" t="s">
        <v>378</v>
      </c>
      <c r="I614" s="17"/>
      <c r="J614" s="17"/>
      <c r="P614"/>
    </row>
    <row r="615" spans="1:23">
      <c r="A615" s="31"/>
      <c r="B615" s="39"/>
      <c r="C615" s="33" t="s">
        <v>183</v>
      </c>
      <c r="D615" s="34" t="s">
        <v>20</v>
      </c>
      <c r="E615" s="34">
        <v>7326.22</v>
      </c>
      <c r="F615" s="34" t="s">
        <v>23</v>
      </c>
      <c r="G615" s="35"/>
      <c r="H615" s="29">
        <v>46217</v>
      </c>
      <c r="I615" s="17"/>
      <c r="J615" s="17"/>
      <c r="P615"/>
    </row>
    <row r="616" spans="1:23">
      <c r="A616" s="31"/>
      <c r="B616" s="39"/>
      <c r="C616" s="33" t="s">
        <v>379</v>
      </c>
      <c r="D616" s="34" t="s">
        <v>20</v>
      </c>
      <c r="E616" s="34">
        <v>23277.83</v>
      </c>
      <c r="F616" s="34" t="s">
        <v>380</v>
      </c>
      <c r="G616" s="35"/>
      <c r="H616" s="29">
        <v>46217</v>
      </c>
      <c r="I616" s="17"/>
      <c r="J616" s="17"/>
      <c r="P616"/>
    </row>
    <row r="617" spans="1:23">
      <c r="A617" s="31"/>
      <c r="B617" s="39" t="s">
        <v>381</v>
      </c>
      <c r="C617" s="33" t="s">
        <v>33</v>
      </c>
      <c r="D617" s="34" t="s">
        <v>20</v>
      </c>
      <c r="E617" s="34">
        <v>1782.48</v>
      </c>
      <c r="F617" s="34" t="s">
        <v>23</v>
      </c>
      <c r="G617" s="35"/>
      <c r="H617" s="29">
        <v>46224</v>
      </c>
      <c r="I617" s="17"/>
      <c r="J617" s="17"/>
      <c r="P617"/>
    </row>
    <row r="618" spans="1:23">
      <c r="A618" s="31"/>
      <c r="B618" s="76" t="s">
        <v>24</v>
      </c>
      <c r="C618" s="31"/>
      <c r="D618" s="39"/>
      <c r="E618" s="85">
        <f>SUM(E613:E617)</f>
        <v>44728.130000000005</v>
      </c>
      <c r="F618" s="39"/>
      <c r="G618" s="71"/>
      <c r="H618" s="26"/>
      <c r="I618" s="17"/>
      <c r="J618" s="17"/>
      <c r="L618" s="17"/>
      <c r="M618" s="17"/>
      <c r="N618" s="17"/>
      <c r="O618" s="17"/>
      <c r="P618" s="17"/>
      <c r="Q618" s="17"/>
      <c r="R618" s="17"/>
      <c r="S618" s="17"/>
    </row>
    <row r="619" spans="1:23" ht="14.25">
      <c r="A619" s="31">
        <v>129</v>
      </c>
      <c r="B619" s="100" t="s">
        <v>382</v>
      </c>
      <c r="C619" s="31"/>
      <c r="D619" s="39"/>
      <c r="E619" s="39"/>
      <c r="F619" s="39"/>
      <c r="G619" s="31"/>
      <c r="H619" s="26"/>
      <c r="I619" s="38"/>
      <c r="J619" s="17"/>
      <c r="P619" s="6"/>
    </row>
    <row r="620" spans="1:23">
      <c r="A620" s="31"/>
      <c r="B620" s="32" t="s">
        <v>17</v>
      </c>
      <c r="C620" s="31"/>
      <c r="D620" s="39"/>
      <c r="E620" s="39"/>
      <c r="F620" s="39"/>
      <c r="G620" s="31"/>
      <c r="H620" s="26"/>
      <c r="I620" s="17"/>
      <c r="J620" s="17"/>
      <c r="P620" s="6"/>
    </row>
    <row r="621" spans="1:23">
      <c r="A621" s="31"/>
      <c r="B621" s="39" t="s">
        <v>383</v>
      </c>
      <c r="C621" s="33" t="s">
        <v>384</v>
      </c>
      <c r="D621" s="34" t="s">
        <v>20</v>
      </c>
      <c r="E621" s="34">
        <f>984.08+4779.17</f>
        <v>5763.25</v>
      </c>
      <c r="F621" s="34" t="s">
        <v>162</v>
      </c>
      <c r="G621" s="67"/>
      <c r="H621" s="29" t="s">
        <v>385</v>
      </c>
      <c r="I621" s="17"/>
      <c r="J621" s="17"/>
      <c r="P621" s="6"/>
    </row>
    <row r="622" spans="1:23">
      <c r="A622" s="31"/>
      <c r="B622" s="39"/>
      <c r="C622" s="33" t="s">
        <v>386</v>
      </c>
      <c r="D622" s="34" t="s">
        <v>20</v>
      </c>
      <c r="E622" s="34">
        <f>540.35+218.8</f>
        <v>759.15000000000009</v>
      </c>
      <c r="F622" s="34" t="s">
        <v>244</v>
      </c>
      <c r="G622" s="67"/>
      <c r="H622" s="29">
        <v>46205</v>
      </c>
      <c r="I622" s="17"/>
      <c r="J622" s="17"/>
      <c r="P622" s="6"/>
    </row>
    <row r="623" spans="1:23">
      <c r="A623" s="31"/>
      <c r="B623" s="39"/>
      <c r="C623" s="33" t="s">
        <v>387</v>
      </c>
      <c r="D623" s="34" t="s">
        <v>20</v>
      </c>
      <c r="E623" s="34">
        <f>12651.45+3864.45</f>
        <v>16515.900000000001</v>
      </c>
      <c r="F623" s="34" t="s">
        <v>388</v>
      </c>
      <c r="G623" s="67"/>
      <c r="H623" s="29">
        <v>46203</v>
      </c>
      <c r="I623" s="17"/>
      <c r="J623" s="17"/>
      <c r="P623" s="6"/>
    </row>
    <row r="624" spans="1:23">
      <c r="A624" s="31"/>
      <c r="B624" s="32" t="s">
        <v>70</v>
      </c>
      <c r="C624" s="33" t="s">
        <v>389</v>
      </c>
      <c r="D624" s="34" t="s">
        <v>20</v>
      </c>
      <c r="E624" s="34">
        <v>42180.47</v>
      </c>
      <c r="F624" s="34" t="s">
        <v>23</v>
      </c>
      <c r="G624" s="35"/>
      <c r="H624" s="29">
        <v>46204</v>
      </c>
      <c r="I624" s="17"/>
      <c r="J624" s="17"/>
      <c r="P624" s="6"/>
    </row>
    <row r="625" spans="1:16">
      <c r="A625" s="31"/>
      <c r="B625" s="39" t="s">
        <v>390</v>
      </c>
      <c r="C625" s="33" t="s">
        <v>391</v>
      </c>
      <c r="D625" s="34" t="s">
        <v>20</v>
      </c>
      <c r="E625" s="34">
        <f>3422.25+1412.28</f>
        <v>4834.53</v>
      </c>
      <c r="F625" s="34" t="s">
        <v>162</v>
      </c>
      <c r="G625" s="67"/>
      <c r="H625" s="29" t="s">
        <v>392</v>
      </c>
      <c r="I625" s="17"/>
      <c r="J625" s="17"/>
      <c r="P625" s="6"/>
    </row>
    <row r="626" spans="1:16">
      <c r="A626" s="31"/>
      <c r="B626" s="39" t="s">
        <v>393</v>
      </c>
      <c r="C626" s="33" t="s">
        <v>394</v>
      </c>
      <c r="D626" s="34" t="s">
        <v>20</v>
      </c>
      <c r="E626" s="34">
        <f>46356+43956+43956+1908.27</f>
        <v>136176.26999999999</v>
      </c>
      <c r="F626" s="34" t="s">
        <v>395</v>
      </c>
      <c r="G626" s="67"/>
      <c r="H626" s="29">
        <v>46223</v>
      </c>
      <c r="I626" s="17"/>
      <c r="J626" s="17"/>
      <c r="P626" s="6"/>
    </row>
    <row r="627" spans="1:16">
      <c r="A627" s="31"/>
      <c r="B627" s="39"/>
      <c r="C627" s="33" t="s">
        <v>396</v>
      </c>
      <c r="D627" s="34" t="s">
        <v>20</v>
      </c>
      <c r="E627" s="34">
        <f>5850+7800+7800+24060</f>
        <v>45510</v>
      </c>
      <c r="F627" s="34" t="s">
        <v>397</v>
      </c>
      <c r="G627" s="67"/>
      <c r="H627" s="29">
        <v>46223</v>
      </c>
      <c r="I627" s="17"/>
      <c r="J627" s="17"/>
      <c r="P627" s="6"/>
    </row>
    <row r="628" spans="1:16">
      <c r="A628" s="31"/>
      <c r="B628" s="39" t="s">
        <v>186</v>
      </c>
      <c r="C628" s="33" t="s">
        <v>33</v>
      </c>
      <c r="D628" s="34" t="s">
        <v>20</v>
      </c>
      <c r="E628" s="34">
        <v>1782.48</v>
      </c>
      <c r="F628" s="34" t="s">
        <v>23</v>
      </c>
      <c r="G628" s="67"/>
      <c r="H628" s="29">
        <v>46226</v>
      </c>
      <c r="I628" s="17"/>
      <c r="J628" s="17"/>
      <c r="P628" s="6"/>
    </row>
    <row r="629" spans="1:16">
      <c r="A629" s="31"/>
      <c r="B629" s="39" t="s">
        <v>398</v>
      </c>
      <c r="C629" s="33" t="s">
        <v>399</v>
      </c>
      <c r="D629" s="34" t="s">
        <v>20</v>
      </c>
      <c r="E629" s="34">
        <v>6323.6</v>
      </c>
      <c r="F629" s="34" t="s">
        <v>54</v>
      </c>
      <c r="G629" s="67"/>
      <c r="H629" s="29">
        <v>46231</v>
      </c>
      <c r="I629" s="17"/>
      <c r="J629" s="17"/>
      <c r="P629" s="6"/>
    </row>
    <row r="630" spans="1:16">
      <c r="A630" s="31"/>
      <c r="B630" s="39"/>
      <c r="C630" s="33" t="s">
        <v>33</v>
      </c>
      <c r="D630" s="34" t="s">
        <v>20</v>
      </c>
      <c r="E630" s="34">
        <v>3565.89</v>
      </c>
      <c r="F630" s="34" t="s">
        <v>72</v>
      </c>
      <c r="G630" s="67"/>
      <c r="H630" s="29">
        <v>46231</v>
      </c>
      <c r="I630" s="17"/>
      <c r="J630" s="17"/>
      <c r="P630" s="6"/>
    </row>
    <row r="631" spans="1:16">
      <c r="A631" s="31"/>
      <c r="B631" s="39"/>
      <c r="C631" s="33" t="s">
        <v>400</v>
      </c>
      <c r="D631" s="34" t="s">
        <v>20</v>
      </c>
      <c r="E631" s="34">
        <v>3940.19</v>
      </c>
      <c r="F631" s="34" t="s">
        <v>401</v>
      </c>
      <c r="G631" s="67"/>
      <c r="H631" s="29">
        <v>46231</v>
      </c>
      <c r="I631" s="17"/>
      <c r="J631" s="17"/>
      <c r="P631" s="6"/>
    </row>
    <row r="632" spans="1:16">
      <c r="A632" s="31"/>
      <c r="B632" s="76" t="s">
        <v>24</v>
      </c>
      <c r="C632" s="31"/>
      <c r="D632" s="39"/>
      <c r="E632" s="85">
        <f>SUM(E621:E631)</f>
        <v>267351.73000000004</v>
      </c>
      <c r="F632" s="39"/>
      <c r="G632" s="31"/>
      <c r="H632" s="26"/>
      <c r="I632" s="17"/>
      <c r="J632" s="17"/>
      <c r="P632" s="6"/>
    </row>
    <row r="633" spans="1:16" ht="14.25">
      <c r="A633" s="31">
        <v>130</v>
      </c>
      <c r="B633" s="100" t="s">
        <v>402</v>
      </c>
      <c r="C633" s="31"/>
      <c r="D633" s="39"/>
      <c r="E633" s="85"/>
      <c r="F633" s="39"/>
      <c r="G633" s="31"/>
      <c r="H633" s="26"/>
      <c r="I633" s="38"/>
      <c r="J633" s="17"/>
      <c r="P633" s="6"/>
    </row>
    <row r="634" spans="1:16">
      <c r="A634" s="31"/>
      <c r="B634" s="32" t="s">
        <v>17</v>
      </c>
      <c r="C634" s="31"/>
      <c r="D634" s="39"/>
      <c r="E634" s="85"/>
      <c r="F634" s="39"/>
      <c r="G634" s="31"/>
      <c r="H634" s="26"/>
      <c r="I634" s="17"/>
      <c r="J634" s="17"/>
      <c r="P634" s="6"/>
    </row>
    <row r="635" spans="1:16">
      <c r="A635" s="31"/>
      <c r="B635" s="39" t="s">
        <v>56</v>
      </c>
      <c r="C635" s="33" t="s">
        <v>403</v>
      </c>
      <c r="D635" s="34" t="s">
        <v>20</v>
      </c>
      <c r="E635" s="58">
        <v>1912.65</v>
      </c>
      <c r="F635" s="34" t="s">
        <v>304</v>
      </c>
      <c r="G635" s="33"/>
      <c r="H635" s="29">
        <v>46204</v>
      </c>
      <c r="I635" s="17"/>
      <c r="J635" s="17"/>
      <c r="P635" s="6"/>
    </row>
    <row r="636" spans="1:16">
      <c r="A636" s="31"/>
      <c r="B636" s="39"/>
      <c r="C636" s="33" t="s">
        <v>404</v>
      </c>
      <c r="D636" s="34" t="s">
        <v>20</v>
      </c>
      <c r="E636" s="58">
        <f>7823.11+15678.03</f>
        <v>23501.14</v>
      </c>
      <c r="F636" s="34" t="s">
        <v>101</v>
      </c>
      <c r="G636" s="33"/>
      <c r="H636" s="29">
        <v>46204</v>
      </c>
      <c r="I636" s="17"/>
      <c r="J636" s="17"/>
      <c r="P636" s="6"/>
    </row>
    <row r="637" spans="1:16">
      <c r="A637" s="31"/>
      <c r="B637" s="39"/>
      <c r="C637" s="33" t="s">
        <v>50</v>
      </c>
      <c r="D637" s="34" t="s">
        <v>20</v>
      </c>
      <c r="E637" s="58">
        <v>10500</v>
      </c>
      <c r="F637" s="34" t="s">
        <v>405</v>
      </c>
      <c r="G637" s="33"/>
      <c r="H637" s="29">
        <v>46204</v>
      </c>
      <c r="I637" s="17"/>
      <c r="J637" s="17"/>
      <c r="P637" s="6"/>
    </row>
    <row r="638" spans="1:16">
      <c r="A638" s="31"/>
      <c r="B638" s="76" t="s">
        <v>24</v>
      </c>
      <c r="C638" s="31"/>
      <c r="D638" s="39"/>
      <c r="E638" s="85">
        <f>SUM(E635:E637)</f>
        <v>35913.79</v>
      </c>
      <c r="F638" s="39"/>
      <c r="G638" s="31"/>
      <c r="H638" s="26"/>
      <c r="I638" s="38"/>
      <c r="J638" s="17"/>
      <c r="P638" s="6"/>
    </row>
    <row r="639" spans="1:16" ht="14.25">
      <c r="A639" s="31">
        <v>131</v>
      </c>
      <c r="B639" s="100" t="s">
        <v>406</v>
      </c>
      <c r="C639" s="31"/>
      <c r="D639" s="39"/>
      <c r="E639" s="39"/>
      <c r="F639" s="39"/>
      <c r="G639" s="31"/>
      <c r="H639" s="26"/>
      <c r="I639" s="17"/>
      <c r="J639" s="17"/>
      <c r="P639"/>
    </row>
    <row r="640" spans="1:16">
      <c r="A640" s="31"/>
      <c r="B640" s="32" t="s">
        <v>17</v>
      </c>
      <c r="C640" s="31"/>
      <c r="D640" s="39"/>
      <c r="E640" s="39"/>
      <c r="F640" s="39"/>
      <c r="G640" s="31"/>
      <c r="H640" s="26"/>
      <c r="I640" s="38"/>
      <c r="J640" s="17"/>
      <c r="P640"/>
    </row>
    <row r="641" spans="1:16">
      <c r="A641" s="31"/>
      <c r="B641" s="39" t="s">
        <v>407</v>
      </c>
      <c r="C641" s="33" t="s">
        <v>408</v>
      </c>
      <c r="D641" s="34" t="s">
        <v>20</v>
      </c>
      <c r="E641" s="34">
        <f>3112.36+1908.27</f>
        <v>5020.63</v>
      </c>
      <c r="F641" s="34" t="s">
        <v>409</v>
      </c>
      <c r="G641" s="35"/>
      <c r="H641" s="29">
        <v>46212</v>
      </c>
      <c r="I641" s="38"/>
      <c r="J641" s="17"/>
      <c r="P641"/>
    </row>
    <row r="642" spans="1:16">
      <c r="A642" s="31"/>
      <c r="B642" s="39"/>
      <c r="C642" s="33" t="s">
        <v>50</v>
      </c>
      <c r="D642" s="34" t="s">
        <v>20</v>
      </c>
      <c r="E642" s="34">
        <v>14000</v>
      </c>
      <c r="F642" s="34" t="s">
        <v>156</v>
      </c>
      <c r="G642" s="35"/>
      <c r="H642" s="29">
        <v>46212</v>
      </c>
      <c r="I642" s="38"/>
      <c r="J642" s="17"/>
      <c r="P642"/>
    </row>
    <row r="643" spans="1:16">
      <c r="A643" s="31"/>
      <c r="B643" s="39" t="s">
        <v>36</v>
      </c>
      <c r="C643" s="33" t="s">
        <v>410</v>
      </c>
      <c r="D643" s="34" t="s">
        <v>20</v>
      </c>
      <c r="E643" s="34">
        <v>72750</v>
      </c>
      <c r="F643" s="34" t="s">
        <v>411</v>
      </c>
      <c r="G643" s="35"/>
      <c r="H643" s="29">
        <v>46216</v>
      </c>
      <c r="I643" s="38"/>
      <c r="J643" s="17"/>
      <c r="P643"/>
    </row>
    <row r="644" spans="1:16">
      <c r="A644" s="31"/>
      <c r="B644" s="76" t="s">
        <v>24</v>
      </c>
      <c r="C644" s="31"/>
      <c r="D644" s="39"/>
      <c r="E644" s="85">
        <f>SUM(E641:E643)</f>
        <v>91770.63</v>
      </c>
      <c r="F644" s="39"/>
      <c r="G644" s="31"/>
      <c r="H644" s="26"/>
      <c r="I644" s="27"/>
      <c r="J644" s="17"/>
      <c r="P644"/>
    </row>
    <row r="645" spans="1:16" ht="14.25">
      <c r="A645" s="31">
        <v>132</v>
      </c>
      <c r="B645" s="100" t="s">
        <v>412</v>
      </c>
      <c r="C645" s="31"/>
      <c r="D645" s="39"/>
      <c r="E645" s="39"/>
      <c r="F645" s="39"/>
      <c r="G645" s="31"/>
      <c r="H645" s="26"/>
      <c r="I645" s="17"/>
      <c r="J645" s="17"/>
      <c r="M645" s="75"/>
      <c r="P645"/>
    </row>
    <row r="646" spans="1:16">
      <c r="A646" s="31"/>
      <c r="B646" s="32" t="s">
        <v>17</v>
      </c>
      <c r="C646" s="31"/>
      <c r="D646" s="39"/>
      <c r="E646" s="39"/>
      <c r="F646" s="39"/>
      <c r="G646" s="31"/>
      <c r="H646" s="26"/>
      <c r="I646" s="17"/>
      <c r="J646" s="17"/>
      <c r="P646"/>
    </row>
    <row r="647" spans="1:16">
      <c r="A647" s="31"/>
      <c r="B647" s="39" t="s">
        <v>56</v>
      </c>
      <c r="C647" s="81" t="s">
        <v>413</v>
      </c>
      <c r="D647" s="34" t="s">
        <v>20</v>
      </c>
      <c r="E647" s="34">
        <f>1108.11+2279.95+2404.25</f>
        <v>5792.3099999999995</v>
      </c>
      <c r="F647" s="34" t="s">
        <v>414</v>
      </c>
      <c r="G647" s="35"/>
      <c r="H647" s="29">
        <v>46224</v>
      </c>
      <c r="I647" s="17"/>
      <c r="J647" s="17"/>
      <c r="P647"/>
    </row>
    <row r="648" spans="1:16">
      <c r="A648" s="31"/>
      <c r="B648" s="39"/>
      <c r="C648" s="81" t="s">
        <v>50</v>
      </c>
      <c r="D648" s="34" t="s">
        <v>20</v>
      </c>
      <c r="E648" s="34">
        <v>3500</v>
      </c>
      <c r="F648" s="34" t="s">
        <v>138</v>
      </c>
      <c r="G648" s="35"/>
      <c r="H648" s="29">
        <v>46224</v>
      </c>
      <c r="I648" s="17"/>
      <c r="J648" s="17"/>
      <c r="P648"/>
    </row>
    <row r="649" spans="1:16">
      <c r="A649" s="31"/>
      <c r="B649" s="76" t="s">
        <v>24</v>
      </c>
      <c r="C649" s="31"/>
      <c r="D649" s="39"/>
      <c r="E649" s="85">
        <f>SUM(E647:E648)</f>
        <v>9292.31</v>
      </c>
      <c r="F649" s="39"/>
      <c r="G649" s="31"/>
      <c r="H649" s="26"/>
      <c r="I649" s="17"/>
      <c r="J649" s="17"/>
      <c r="P649"/>
    </row>
    <row r="650" spans="1:16" ht="14.25">
      <c r="A650" s="31">
        <v>133</v>
      </c>
      <c r="B650" s="100" t="s">
        <v>415</v>
      </c>
      <c r="C650" s="31"/>
      <c r="D650" s="39"/>
      <c r="E650" s="39"/>
      <c r="F650" s="39"/>
      <c r="G650" s="31"/>
      <c r="H650" s="36" t="s">
        <v>28</v>
      </c>
      <c r="I650" s="17"/>
      <c r="J650" s="17"/>
      <c r="P650"/>
    </row>
    <row r="651" spans="1:16">
      <c r="A651" s="31"/>
      <c r="B651" s="32" t="s">
        <v>17</v>
      </c>
      <c r="C651" s="31"/>
      <c r="D651" s="39"/>
      <c r="E651" s="39"/>
      <c r="F651" s="39"/>
      <c r="G651" s="31"/>
      <c r="H651" s="26"/>
      <c r="I651" s="17"/>
      <c r="J651" s="17"/>
      <c r="P651"/>
    </row>
    <row r="652" spans="1:16">
      <c r="A652" s="31"/>
      <c r="B652" s="39"/>
      <c r="C652" s="33"/>
      <c r="D652" s="39"/>
      <c r="E652" s="39"/>
      <c r="F652" s="39"/>
      <c r="G652" s="71"/>
      <c r="H652" s="26"/>
      <c r="I652" s="17"/>
      <c r="J652" s="17"/>
      <c r="P652"/>
    </row>
    <row r="653" spans="1:16">
      <c r="A653" s="31"/>
      <c r="B653" s="76" t="s">
        <v>24</v>
      </c>
      <c r="C653" s="31"/>
      <c r="D653" s="39"/>
      <c r="E653" s="85">
        <f>SUM(E652:E652)</f>
        <v>0</v>
      </c>
      <c r="F653" s="39"/>
      <c r="G653" s="31"/>
      <c r="H653" s="26"/>
      <c r="I653" s="17"/>
      <c r="J653" s="17"/>
      <c r="P653"/>
    </row>
    <row r="654" spans="1:16" ht="14.25">
      <c r="A654" s="31">
        <v>134</v>
      </c>
      <c r="B654" s="100" t="s">
        <v>416</v>
      </c>
      <c r="C654" s="31"/>
      <c r="D654" s="39"/>
      <c r="E654" s="39"/>
      <c r="F654" s="39"/>
      <c r="G654" s="31"/>
      <c r="H654" s="26"/>
      <c r="I654" s="17"/>
      <c r="J654" s="17"/>
      <c r="P654" s="6"/>
    </row>
    <row r="655" spans="1:16" ht="13.5" customHeight="1">
      <c r="A655" s="31"/>
      <c r="B655" s="32" t="s">
        <v>17</v>
      </c>
      <c r="C655" s="31"/>
      <c r="D655" s="39"/>
      <c r="E655" s="39"/>
      <c r="F655" s="39"/>
      <c r="G655" s="31"/>
      <c r="H655" s="26"/>
      <c r="I655" s="17"/>
      <c r="J655" s="17"/>
      <c r="P655" s="6"/>
    </row>
    <row r="656" spans="1:16" ht="13.5" customHeight="1">
      <c r="A656" s="92"/>
      <c r="B656" s="93"/>
      <c r="C656" s="33"/>
      <c r="D656" s="39"/>
      <c r="E656" s="61"/>
      <c r="F656" s="34"/>
      <c r="G656" s="125"/>
      <c r="H656" s="26"/>
      <c r="I656" s="17"/>
      <c r="J656" s="17"/>
      <c r="P656" s="6"/>
    </row>
    <row r="657" spans="1:16" ht="13.5" customHeight="1">
      <c r="A657" s="31"/>
      <c r="B657" s="76" t="s">
        <v>24</v>
      </c>
      <c r="C657" s="31"/>
      <c r="D657" s="39"/>
      <c r="E657" s="85">
        <f>SUM(E656:E656)</f>
        <v>0</v>
      </c>
      <c r="F657" s="39"/>
      <c r="G657" s="71"/>
      <c r="H657" s="26"/>
      <c r="I657" s="17"/>
      <c r="J657" s="17"/>
      <c r="O657" s="5"/>
      <c r="P657" s="30"/>
    </row>
    <row r="658" spans="1:16" ht="14.25">
      <c r="A658" s="31">
        <v>135</v>
      </c>
      <c r="B658" s="100" t="s">
        <v>417</v>
      </c>
      <c r="C658" s="31"/>
      <c r="D658" s="39"/>
      <c r="E658" s="39"/>
      <c r="F658" s="39"/>
      <c r="G658" s="31"/>
      <c r="H658" s="63" t="s">
        <v>323</v>
      </c>
      <c r="I658" s="64"/>
      <c r="J658" s="65"/>
      <c r="K658" s="65"/>
      <c r="L658" s="65"/>
      <c r="M658" s="65"/>
      <c r="P658" s="6"/>
    </row>
    <row r="659" spans="1:16">
      <c r="A659" s="31"/>
      <c r="B659" s="32" t="s">
        <v>17</v>
      </c>
      <c r="C659" s="39"/>
      <c r="D659" s="39"/>
      <c r="E659" s="39"/>
      <c r="F659" s="39"/>
      <c r="G659" s="31"/>
      <c r="H659" s="26"/>
      <c r="I659" s="38"/>
      <c r="J659" s="17"/>
      <c r="P659" s="6"/>
    </row>
    <row r="660" spans="1:16">
      <c r="A660" s="31"/>
      <c r="B660" s="39" t="s">
        <v>418</v>
      </c>
      <c r="C660" s="33" t="s">
        <v>22</v>
      </c>
      <c r="D660" s="34" t="s">
        <v>20</v>
      </c>
      <c r="E660" s="58">
        <v>1359.07</v>
      </c>
      <c r="F660" s="34" t="s">
        <v>23</v>
      </c>
      <c r="G660" s="33"/>
      <c r="H660" s="29">
        <v>46218</v>
      </c>
      <c r="I660" s="38"/>
      <c r="J660" s="17"/>
      <c r="P660"/>
    </row>
    <row r="661" spans="1:16">
      <c r="A661" s="31"/>
      <c r="B661" s="76" t="s">
        <v>24</v>
      </c>
      <c r="C661" s="31"/>
      <c r="D661" s="39"/>
      <c r="E661" s="85">
        <f>SUM(E660:E660)</f>
        <v>1359.07</v>
      </c>
      <c r="F661" s="39"/>
      <c r="G661" s="31"/>
      <c r="H661" s="26"/>
      <c r="I661" s="17"/>
      <c r="J661" s="17"/>
      <c r="P661"/>
    </row>
    <row r="662" spans="1:16" ht="14.25">
      <c r="A662" s="31">
        <v>136</v>
      </c>
      <c r="B662" s="100" t="s">
        <v>419</v>
      </c>
      <c r="C662" s="31"/>
      <c r="D662" s="39"/>
      <c r="E662" s="85"/>
      <c r="F662" s="39"/>
      <c r="G662" s="31"/>
      <c r="H662" s="36" t="s">
        <v>28</v>
      </c>
      <c r="I662" s="17"/>
      <c r="J662" s="17"/>
      <c r="P662" s="6"/>
    </row>
    <row r="663" spans="1:16">
      <c r="A663" s="31"/>
      <c r="B663" s="32" t="s">
        <v>17</v>
      </c>
      <c r="C663" s="31"/>
      <c r="D663" s="39"/>
      <c r="E663" s="39"/>
      <c r="F663" s="39"/>
      <c r="G663" s="31"/>
      <c r="H663" s="26"/>
      <c r="I663" s="17"/>
      <c r="J663" s="17"/>
      <c r="P663" s="6"/>
    </row>
    <row r="664" spans="1:16">
      <c r="A664" s="31"/>
      <c r="B664" s="39"/>
      <c r="C664" s="33"/>
      <c r="D664" s="34"/>
      <c r="E664" s="70"/>
      <c r="F664" s="39"/>
      <c r="G664" s="35"/>
      <c r="H664" s="26"/>
      <c r="I664" s="17"/>
      <c r="J664" s="17"/>
      <c r="P664" s="6"/>
    </row>
    <row r="665" spans="1:16">
      <c r="A665" s="31"/>
      <c r="B665" s="76" t="s">
        <v>24</v>
      </c>
      <c r="C665" s="31"/>
      <c r="D665" s="39"/>
      <c r="E665" s="85">
        <f>SUM(E664:E664)</f>
        <v>0</v>
      </c>
      <c r="F665" s="39"/>
      <c r="G665" s="31"/>
      <c r="H665" s="26"/>
      <c r="I665" s="17"/>
      <c r="J665" s="17"/>
      <c r="P665" s="6"/>
    </row>
    <row r="666" spans="1:16" ht="14.25">
      <c r="A666" s="31">
        <v>137</v>
      </c>
      <c r="B666" s="100" t="s">
        <v>420</v>
      </c>
      <c r="C666" s="31"/>
      <c r="D666" s="39"/>
      <c r="E666" s="39"/>
      <c r="F666" s="39"/>
      <c r="G666" s="31"/>
      <c r="H666" s="36" t="s">
        <v>28</v>
      </c>
      <c r="I666" s="17"/>
      <c r="J666" s="17"/>
      <c r="P666" s="6"/>
    </row>
    <row r="667" spans="1:16">
      <c r="A667" s="31"/>
      <c r="B667" s="32" t="s">
        <v>17</v>
      </c>
      <c r="C667" s="59"/>
      <c r="D667" s="39"/>
      <c r="E667" s="39"/>
      <c r="F667" s="39"/>
      <c r="G667" s="31"/>
      <c r="H667" s="26"/>
      <c r="I667" s="17"/>
      <c r="J667" s="17"/>
      <c r="P667" s="6"/>
    </row>
    <row r="668" spans="1:16">
      <c r="A668" s="31"/>
      <c r="B668" s="32"/>
      <c r="C668" s="33"/>
      <c r="D668" s="34"/>
      <c r="E668" s="61"/>
      <c r="F668" s="34"/>
      <c r="G668" s="67"/>
      <c r="H668" s="29"/>
      <c r="I668" s="17"/>
      <c r="J668" s="17"/>
      <c r="P668" s="6"/>
    </row>
    <row r="669" spans="1:16">
      <c r="A669" s="31"/>
      <c r="B669" s="76" t="s">
        <v>24</v>
      </c>
      <c r="C669" s="31"/>
      <c r="D669" s="39"/>
      <c r="E669" s="85">
        <f>SUM(E668:E668)</f>
        <v>0</v>
      </c>
      <c r="F669" s="39"/>
      <c r="G669" s="31"/>
      <c r="H669" s="26"/>
      <c r="I669" s="17"/>
      <c r="J669" s="17"/>
      <c r="P669" s="6"/>
    </row>
    <row r="670" spans="1:16" ht="14.25">
      <c r="A670" s="31">
        <v>138</v>
      </c>
      <c r="B670" s="100" t="s">
        <v>421</v>
      </c>
      <c r="C670" s="31"/>
      <c r="D670" s="39"/>
      <c r="E670" s="39"/>
      <c r="F670" s="39"/>
      <c r="G670" s="31"/>
      <c r="H670" s="26"/>
      <c r="I670" s="17"/>
      <c r="J670" s="17"/>
      <c r="P670" s="6"/>
    </row>
    <row r="671" spans="1:16">
      <c r="A671" s="31"/>
      <c r="B671" s="32" t="s">
        <v>17</v>
      </c>
      <c r="C671" s="31"/>
      <c r="D671" s="39"/>
      <c r="E671" s="39"/>
      <c r="F671" s="39"/>
      <c r="G671" s="31"/>
      <c r="H671" s="26"/>
      <c r="I671" s="17"/>
      <c r="J671" s="17"/>
      <c r="P671" s="6"/>
    </row>
    <row r="672" spans="1:16">
      <c r="A672" s="31"/>
      <c r="B672" s="39"/>
      <c r="C672" s="33"/>
      <c r="D672" s="34"/>
      <c r="E672" s="34"/>
      <c r="F672" s="34"/>
      <c r="G672" s="35"/>
      <c r="H672" s="26"/>
      <c r="I672" s="17"/>
      <c r="J672" s="17"/>
      <c r="P672" s="6"/>
    </row>
    <row r="673" spans="1:17">
      <c r="A673" s="31"/>
      <c r="B673" s="76" t="s">
        <v>24</v>
      </c>
      <c r="C673" s="31"/>
      <c r="D673" s="39"/>
      <c r="E673" s="85">
        <f>SUM(E672:E672)</f>
        <v>0</v>
      </c>
      <c r="F673" s="39"/>
      <c r="G673" s="31"/>
      <c r="H673" s="26"/>
      <c r="I673" s="17"/>
      <c r="J673" s="17"/>
      <c r="P673" s="6"/>
    </row>
    <row r="674" spans="1:17" ht="14.25">
      <c r="A674" s="31">
        <v>139</v>
      </c>
      <c r="B674" s="100" t="s">
        <v>422</v>
      </c>
      <c r="C674" s="31"/>
      <c r="D674" s="39"/>
      <c r="E674" s="39"/>
      <c r="F674" s="39"/>
      <c r="G674" s="31"/>
      <c r="H674" s="26"/>
      <c r="I674" s="17"/>
      <c r="J674" s="17"/>
      <c r="P674" s="6"/>
    </row>
    <row r="675" spans="1:17">
      <c r="A675" s="31"/>
      <c r="B675" s="32" t="s">
        <v>17</v>
      </c>
      <c r="C675" s="31"/>
      <c r="D675" s="39"/>
      <c r="E675" s="39"/>
      <c r="F675" s="39"/>
      <c r="G675" s="31"/>
      <c r="H675" s="26"/>
      <c r="I675" s="17"/>
      <c r="J675" s="40"/>
      <c r="K675" s="42"/>
      <c r="L675" s="41"/>
      <c r="M675" s="42"/>
      <c r="N675" s="42"/>
      <c r="O675" s="42"/>
      <c r="P675" s="42"/>
      <c r="Q675" s="54"/>
    </row>
    <row r="676" spans="1:17">
      <c r="A676" s="31"/>
      <c r="B676" s="32"/>
      <c r="C676" s="33"/>
      <c r="D676" s="34"/>
      <c r="E676" s="70"/>
      <c r="F676" s="39"/>
      <c r="G676" s="35"/>
      <c r="H676" s="26"/>
      <c r="I676" s="17"/>
      <c r="J676" s="17"/>
      <c r="P676" s="6"/>
    </row>
    <row r="677" spans="1:17">
      <c r="A677" s="31"/>
      <c r="B677" s="76" t="s">
        <v>24</v>
      </c>
      <c r="C677" s="31"/>
      <c r="D677" s="39"/>
      <c r="E677" s="85">
        <f>SUM(E676:E676)</f>
        <v>0</v>
      </c>
      <c r="F677" s="39"/>
      <c r="G677" s="31"/>
      <c r="H677" s="26"/>
      <c r="I677" s="17"/>
      <c r="J677" s="17"/>
      <c r="P677" s="6"/>
    </row>
    <row r="678" spans="1:17" ht="14.25">
      <c r="A678" s="31">
        <v>140</v>
      </c>
      <c r="B678" s="100" t="s">
        <v>423</v>
      </c>
      <c r="C678" s="31"/>
      <c r="D678" s="39"/>
      <c r="E678" s="39"/>
      <c r="F678" s="39"/>
      <c r="G678" s="31"/>
      <c r="H678" s="36" t="s">
        <v>28</v>
      </c>
      <c r="I678" s="17"/>
      <c r="J678" s="17"/>
      <c r="P678"/>
    </row>
    <row r="679" spans="1:17">
      <c r="A679" s="31"/>
      <c r="B679" s="32" t="s">
        <v>17</v>
      </c>
      <c r="C679" s="31"/>
      <c r="D679" s="39"/>
      <c r="E679" s="39"/>
      <c r="F679" s="39"/>
      <c r="G679" s="31"/>
      <c r="H679" s="26"/>
      <c r="I679" s="17"/>
      <c r="J679" s="17"/>
      <c r="P679"/>
    </row>
    <row r="680" spans="1:17">
      <c r="A680" s="31"/>
      <c r="B680" s="32" t="s">
        <v>70</v>
      </c>
      <c r="C680" s="33" t="s">
        <v>424</v>
      </c>
      <c r="D680" s="34" t="s">
        <v>20</v>
      </c>
      <c r="E680" s="34">
        <v>2605.1799999999998</v>
      </c>
      <c r="F680" s="34" t="s">
        <v>72</v>
      </c>
      <c r="G680" s="35"/>
      <c r="H680" s="29">
        <v>46204</v>
      </c>
      <c r="I680" s="17"/>
      <c r="J680" s="17"/>
      <c r="P680"/>
    </row>
    <row r="681" spans="1:17">
      <c r="A681" s="31"/>
      <c r="B681" s="32" t="s">
        <v>425</v>
      </c>
      <c r="C681" s="33" t="s">
        <v>426</v>
      </c>
      <c r="D681" s="34" t="s">
        <v>20</v>
      </c>
      <c r="E681" s="34">
        <f>5827.9+4540.72+4983.36</f>
        <v>15351.98</v>
      </c>
      <c r="F681" s="34" t="s">
        <v>427</v>
      </c>
      <c r="G681" s="35"/>
      <c r="H681" s="29">
        <v>46217</v>
      </c>
      <c r="I681" s="17"/>
      <c r="J681" s="17"/>
      <c r="P681"/>
    </row>
    <row r="682" spans="1:17">
      <c r="A682" s="31"/>
      <c r="B682" s="32"/>
      <c r="C682" s="33" t="s">
        <v>428</v>
      </c>
      <c r="D682" s="34" t="s">
        <v>20</v>
      </c>
      <c r="E682" s="58">
        <f>24871.78+1908.27</f>
        <v>26780.05</v>
      </c>
      <c r="F682" s="34"/>
      <c r="G682" s="33"/>
      <c r="H682" s="29" t="s">
        <v>429</v>
      </c>
      <c r="I682" s="17"/>
      <c r="J682" s="17"/>
      <c r="P682"/>
    </row>
    <row r="683" spans="1:17">
      <c r="A683" s="31"/>
      <c r="B683" s="32" t="s">
        <v>56</v>
      </c>
      <c r="C683" s="33" t="s">
        <v>430</v>
      </c>
      <c r="D683" s="34" t="s">
        <v>20</v>
      </c>
      <c r="E683" s="58">
        <f>7000+2900.23</f>
        <v>9900.23</v>
      </c>
      <c r="F683" s="34" t="s">
        <v>131</v>
      </c>
      <c r="G683" s="33"/>
      <c r="H683" s="29" t="s">
        <v>431</v>
      </c>
      <c r="I683" s="17"/>
      <c r="J683" s="17"/>
      <c r="P683"/>
    </row>
    <row r="684" spans="1:17">
      <c r="A684" s="31"/>
      <c r="B684" s="32"/>
      <c r="C684" s="33" t="s">
        <v>432</v>
      </c>
      <c r="D684" s="34" t="s">
        <v>20</v>
      </c>
      <c r="E684" s="58">
        <f>2285.5+879.74</f>
        <v>3165.24</v>
      </c>
      <c r="F684" s="34" t="s">
        <v>433</v>
      </c>
      <c r="G684" s="33"/>
      <c r="H684" s="29">
        <v>46226</v>
      </c>
      <c r="I684" s="17"/>
      <c r="J684" s="17"/>
      <c r="P684"/>
    </row>
    <row r="685" spans="1:17">
      <c r="A685" s="31"/>
      <c r="B685" s="76" t="s">
        <v>24</v>
      </c>
      <c r="C685" s="31"/>
      <c r="D685" s="39"/>
      <c r="E685" s="85">
        <f>SUM(E680:E684)</f>
        <v>57802.68</v>
      </c>
      <c r="F685" s="39"/>
      <c r="G685" s="31"/>
      <c r="H685" s="26"/>
      <c r="I685" s="17"/>
      <c r="J685" s="17"/>
      <c r="P685"/>
    </row>
    <row r="686" spans="1:17" ht="14.25">
      <c r="A686" s="31">
        <v>141</v>
      </c>
      <c r="B686" s="100" t="s">
        <v>434</v>
      </c>
      <c r="C686" s="31"/>
      <c r="D686" s="39"/>
      <c r="E686" s="39"/>
      <c r="F686" s="39"/>
      <c r="G686" s="31"/>
      <c r="H686" s="36" t="s">
        <v>28</v>
      </c>
      <c r="I686" s="17"/>
      <c r="J686" s="17"/>
      <c r="P686" s="6"/>
      <c r="Q686" s="5"/>
    </row>
    <row r="687" spans="1:17">
      <c r="A687" s="31"/>
      <c r="B687" s="39"/>
      <c r="C687" s="33"/>
      <c r="D687" s="34"/>
      <c r="E687" s="34"/>
      <c r="F687" s="34"/>
      <c r="G687" s="35"/>
      <c r="H687" s="26"/>
      <c r="I687" s="17"/>
      <c r="J687" s="17"/>
      <c r="P687" s="6"/>
      <c r="Q687" s="5"/>
    </row>
    <row r="688" spans="1:17">
      <c r="A688" s="31"/>
      <c r="B688" s="76" t="s">
        <v>24</v>
      </c>
      <c r="C688" s="31"/>
      <c r="D688" s="39"/>
      <c r="E688" s="85">
        <f>SUM(E687:E687)</f>
        <v>0</v>
      </c>
      <c r="F688" s="39"/>
      <c r="G688" s="31"/>
      <c r="H688" s="26"/>
      <c r="I688" s="17"/>
      <c r="J688" s="17"/>
      <c r="P688" s="6"/>
      <c r="Q688" s="49"/>
    </row>
    <row r="689" spans="1:18" ht="14.25">
      <c r="A689" s="31">
        <v>142</v>
      </c>
      <c r="B689" s="100" t="s">
        <v>435</v>
      </c>
      <c r="C689" s="31"/>
      <c r="D689" s="39"/>
      <c r="E689" s="39"/>
      <c r="F689" s="39"/>
      <c r="G689" s="31"/>
      <c r="H689" s="26"/>
      <c r="I689" s="17"/>
      <c r="J689" s="17"/>
      <c r="P689"/>
    </row>
    <row r="690" spans="1:18">
      <c r="A690" s="31"/>
      <c r="B690" s="32" t="s">
        <v>17</v>
      </c>
      <c r="C690" s="31"/>
      <c r="D690" s="39"/>
      <c r="E690" s="39"/>
      <c r="F690" s="39"/>
      <c r="G690" s="31"/>
      <c r="H690" s="26"/>
      <c r="I690" s="17"/>
      <c r="J690" s="17"/>
      <c r="P690"/>
    </row>
    <row r="691" spans="1:18">
      <c r="A691" s="31"/>
      <c r="B691" s="32"/>
      <c r="C691" s="33"/>
      <c r="D691" s="34"/>
      <c r="E691" s="34"/>
      <c r="F691" s="34"/>
      <c r="G691" s="35"/>
      <c r="H691" s="29"/>
      <c r="I691" s="17"/>
      <c r="J691" s="17"/>
      <c r="P691"/>
    </row>
    <row r="692" spans="1:18">
      <c r="A692" s="31"/>
      <c r="B692" s="76" t="s">
        <v>24</v>
      </c>
      <c r="C692" s="31"/>
      <c r="D692" s="39"/>
      <c r="E692" s="85">
        <f>SUM(E691:E691)</f>
        <v>0</v>
      </c>
      <c r="F692" s="39"/>
      <c r="G692" s="31"/>
      <c r="H692" s="26"/>
      <c r="I692" s="17"/>
      <c r="J692" s="17"/>
      <c r="P692"/>
      <c r="R692" s="5"/>
    </row>
    <row r="693" spans="1:18" ht="14.25">
      <c r="A693" s="31">
        <v>143</v>
      </c>
      <c r="B693" s="100" t="s">
        <v>436</v>
      </c>
      <c r="C693" s="31"/>
      <c r="D693" s="39"/>
      <c r="E693" s="39"/>
      <c r="F693" s="39"/>
      <c r="G693" s="31"/>
      <c r="H693" s="26"/>
      <c r="I693" s="17"/>
      <c r="J693" s="17"/>
      <c r="P693" s="6"/>
    </row>
    <row r="694" spans="1:18">
      <c r="A694" s="31"/>
      <c r="B694" s="32" t="s">
        <v>17</v>
      </c>
      <c r="C694" s="31"/>
      <c r="D694" s="39"/>
      <c r="E694" s="39"/>
      <c r="F694" s="39"/>
      <c r="G694" s="31"/>
      <c r="H694" s="26"/>
      <c r="I694" s="17"/>
      <c r="J694" s="17"/>
      <c r="P694" s="6"/>
    </row>
    <row r="695" spans="1:18">
      <c r="A695" s="31"/>
      <c r="B695" s="32"/>
      <c r="C695" s="33"/>
      <c r="D695" s="34"/>
      <c r="E695" s="34"/>
      <c r="F695" s="34"/>
      <c r="G695" s="35"/>
      <c r="H695" s="29"/>
      <c r="I695" s="17"/>
      <c r="J695" s="17"/>
      <c r="P695" s="6"/>
    </row>
    <row r="696" spans="1:18">
      <c r="A696" s="31"/>
      <c r="B696" s="76" t="s">
        <v>24</v>
      </c>
      <c r="C696" s="31"/>
      <c r="D696" s="39"/>
      <c r="E696" s="85">
        <f>SUM(E695:E695)</f>
        <v>0</v>
      </c>
      <c r="F696" s="39"/>
      <c r="G696" s="31"/>
      <c r="H696" s="26"/>
      <c r="I696" s="17"/>
      <c r="J696" s="17"/>
      <c r="K696" s="17"/>
      <c r="L696" s="17"/>
      <c r="M696" s="17"/>
      <c r="N696" s="17"/>
      <c r="O696" s="17"/>
      <c r="P696" s="69"/>
      <c r="Q696" s="17"/>
      <c r="R696" s="84"/>
    </row>
    <row r="697" spans="1:18" ht="14.25">
      <c r="A697" s="31">
        <v>144</v>
      </c>
      <c r="B697" s="100" t="s">
        <v>437</v>
      </c>
      <c r="C697" s="31"/>
      <c r="D697" s="39"/>
      <c r="E697" s="39"/>
      <c r="F697" s="39"/>
      <c r="G697" s="31"/>
      <c r="H697" s="26"/>
      <c r="I697" s="17"/>
      <c r="J697" s="17"/>
      <c r="P697"/>
    </row>
    <row r="698" spans="1:18">
      <c r="A698" s="31"/>
      <c r="B698" s="32" t="s">
        <v>17</v>
      </c>
      <c r="C698" s="31"/>
      <c r="D698" s="39"/>
      <c r="E698" s="39"/>
      <c r="F698" s="39"/>
      <c r="G698" s="31"/>
      <c r="H698" s="26"/>
      <c r="I698" s="17"/>
      <c r="J698" s="17"/>
      <c r="P698"/>
    </row>
    <row r="699" spans="1:18">
      <c r="A699" s="31"/>
      <c r="B699" s="31"/>
      <c r="C699" s="31"/>
      <c r="D699" s="39"/>
      <c r="E699" s="39"/>
      <c r="F699" s="39"/>
      <c r="G699" s="31"/>
      <c r="H699" s="26"/>
      <c r="I699" s="17"/>
      <c r="J699" s="17"/>
      <c r="P699"/>
    </row>
    <row r="700" spans="1:18">
      <c r="A700" s="31"/>
      <c r="B700" s="76" t="s">
        <v>24</v>
      </c>
      <c r="C700" s="31"/>
      <c r="D700" s="39"/>
      <c r="E700" s="116">
        <v>0</v>
      </c>
      <c r="F700" s="39"/>
      <c r="G700" s="31"/>
      <c r="H700" s="26"/>
      <c r="I700" s="17"/>
      <c r="J700" s="17"/>
      <c r="P700"/>
    </row>
    <row r="701" spans="1:18" ht="14.25">
      <c r="A701" s="31">
        <v>145</v>
      </c>
      <c r="B701" s="100" t="s">
        <v>438</v>
      </c>
      <c r="C701" s="31"/>
      <c r="D701" s="39"/>
      <c r="E701" s="39"/>
      <c r="F701" s="39"/>
      <c r="G701" s="31"/>
      <c r="H701" s="26"/>
      <c r="I701" s="17"/>
      <c r="J701" s="17"/>
      <c r="P701"/>
    </row>
    <row r="702" spans="1:18">
      <c r="A702" s="31"/>
      <c r="B702" s="32" t="s">
        <v>17</v>
      </c>
      <c r="C702" s="31"/>
      <c r="D702" s="39"/>
      <c r="E702" s="39"/>
      <c r="F702" s="39"/>
      <c r="G702" s="31"/>
      <c r="H702" s="26"/>
      <c r="I702" s="17"/>
      <c r="J702" s="17"/>
      <c r="P702"/>
    </row>
    <row r="703" spans="1:18">
      <c r="A703" s="31"/>
      <c r="B703" s="31"/>
      <c r="C703" s="31"/>
      <c r="D703" s="39"/>
      <c r="E703" s="39"/>
      <c r="F703" s="39"/>
      <c r="G703" s="71"/>
      <c r="H703" s="26"/>
      <c r="I703" s="17"/>
      <c r="J703" s="17"/>
      <c r="P703"/>
    </row>
    <row r="704" spans="1:18">
      <c r="A704" s="31"/>
      <c r="B704" s="76" t="s">
        <v>24</v>
      </c>
      <c r="C704" s="31"/>
      <c r="D704" s="39"/>
      <c r="E704" s="116">
        <f>SUM(E703:E703)</f>
        <v>0</v>
      </c>
      <c r="F704" s="39"/>
      <c r="G704" s="31"/>
      <c r="H704" s="26"/>
      <c r="I704" s="17"/>
      <c r="J704" s="17"/>
      <c r="P704"/>
      <c r="Q704" s="5"/>
    </row>
    <row r="705" spans="1:19" ht="14.25">
      <c r="A705" s="31">
        <v>146</v>
      </c>
      <c r="B705" s="100" t="s">
        <v>439</v>
      </c>
      <c r="C705" s="31"/>
      <c r="D705" s="39"/>
      <c r="E705" s="39"/>
      <c r="F705" s="39"/>
      <c r="G705" s="31"/>
      <c r="H705" s="26"/>
      <c r="I705" s="17"/>
      <c r="J705" s="17"/>
      <c r="P705"/>
    </row>
    <row r="706" spans="1:19">
      <c r="A706" s="31"/>
      <c r="B706" s="32" t="s">
        <v>17</v>
      </c>
      <c r="C706" s="31"/>
      <c r="D706" s="39"/>
      <c r="E706" s="39"/>
      <c r="F706" s="39"/>
      <c r="G706" s="31"/>
      <c r="H706" s="26"/>
      <c r="I706" s="17"/>
      <c r="J706" s="17"/>
      <c r="P706"/>
    </row>
    <row r="707" spans="1:19">
      <c r="A707" s="31"/>
      <c r="B707" s="39" t="s">
        <v>440</v>
      </c>
      <c r="C707" s="33" t="s">
        <v>374</v>
      </c>
      <c r="D707" s="34" t="s">
        <v>20</v>
      </c>
      <c r="E707" s="39">
        <f>984.08+4895.87</f>
        <v>5879.95</v>
      </c>
      <c r="F707" s="39" t="s">
        <v>441</v>
      </c>
      <c r="G707" s="67"/>
      <c r="H707" s="29" t="s">
        <v>442</v>
      </c>
      <c r="I707" s="17"/>
      <c r="J707" s="17"/>
      <c r="P707"/>
    </row>
    <row r="708" spans="1:19">
      <c r="A708" s="31"/>
      <c r="B708" s="39"/>
      <c r="C708" s="33" t="s">
        <v>443</v>
      </c>
      <c r="D708" s="34" t="s">
        <v>20</v>
      </c>
      <c r="E708" s="39">
        <f>13372.01+1920.2</f>
        <v>15292.210000000001</v>
      </c>
      <c r="F708" s="39" t="s">
        <v>444</v>
      </c>
      <c r="G708" s="67"/>
      <c r="H708" s="29">
        <v>46224</v>
      </c>
      <c r="I708" s="17"/>
      <c r="J708" s="17"/>
      <c r="P708"/>
    </row>
    <row r="709" spans="1:19">
      <c r="A709" s="31"/>
      <c r="B709" s="76" t="s">
        <v>24</v>
      </c>
      <c r="C709" s="31"/>
      <c r="D709" s="39"/>
      <c r="E709" s="85">
        <f>SUM(E707:E708)</f>
        <v>21172.16</v>
      </c>
      <c r="F709" s="39"/>
      <c r="G709" s="31"/>
      <c r="H709" s="26"/>
      <c r="I709" s="17"/>
      <c r="J709" s="17"/>
      <c r="P709"/>
    </row>
    <row r="710" spans="1:19" ht="14.25">
      <c r="A710" s="31">
        <v>147</v>
      </c>
      <c r="B710" s="100" t="s">
        <v>445</v>
      </c>
      <c r="C710" s="31"/>
      <c r="D710" s="39"/>
      <c r="E710" s="39"/>
      <c r="F710" s="39"/>
      <c r="G710" s="31"/>
      <c r="H710" s="26"/>
      <c r="I710" s="17"/>
      <c r="J710" s="17"/>
      <c r="L710" s="38"/>
      <c r="P710" s="6"/>
    </row>
    <row r="711" spans="1:19">
      <c r="A711" s="31"/>
      <c r="B711" s="32" t="s">
        <v>17</v>
      </c>
      <c r="C711" s="31"/>
      <c r="D711" s="39"/>
      <c r="E711" s="39"/>
      <c r="F711" s="39"/>
      <c r="G711" s="31"/>
      <c r="H711" s="26"/>
      <c r="I711" s="17"/>
      <c r="J711" s="17"/>
      <c r="P711" s="6"/>
    </row>
    <row r="712" spans="1:19">
      <c r="A712" s="31"/>
      <c r="B712" s="32"/>
      <c r="C712" s="33"/>
      <c r="D712" s="34"/>
      <c r="E712" s="66"/>
      <c r="F712" s="34"/>
      <c r="G712" s="35"/>
      <c r="H712" s="29"/>
      <c r="I712" s="17"/>
      <c r="J712" s="17"/>
      <c r="P712" s="6"/>
    </row>
    <row r="713" spans="1:19">
      <c r="A713" s="31"/>
      <c r="B713" s="76" t="s">
        <v>24</v>
      </c>
      <c r="C713" s="31"/>
      <c r="D713" s="39"/>
      <c r="E713" s="85">
        <f>SUM(E712:E712)</f>
        <v>0</v>
      </c>
      <c r="F713" s="39"/>
      <c r="G713" s="31"/>
      <c r="H713" s="26"/>
      <c r="I713" s="17"/>
      <c r="J713" s="17"/>
      <c r="O713" s="5"/>
      <c r="P713" s="30"/>
      <c r="Q713" s="55"/>
      <c r="R713" s="56"/>
      <c r="S713" s="57"/>
    </row>
    <row r="714" spans="1:19" ht="14.25">
      <c r="A714" s="31">
        <v>148</v>
      </c>
      <c r="B714" s="100" t="s">
        <v>446</v>
      </c>
      <c r="C714" s="31"/>
      <c r="D714" s="39"/>
      <c r="E714" s="39"/>
      <c r="F714" s="39"/>
      <c r="G714" s="31"/>
      <c r="H714" s="36" t="s">
        <v>28</v>
      </c>
      <c r="I714" s="17"/>
      <c r="J714" s="17"/>
      <c r="P714" s="30"/>
    </row>
    <row r="715" spans="1:19">
      <c r="A715" s="31"/>
      <c r="B715" s="32" t="s">
        <v>17</v>
      </c>
      <c r="C715" s="31"/>
      <c r="D715" s="39"/>
      <c r="E715" s="39"/>
      <c r="F715" s="39"/>
      <c r="G715" s="31"/>
      <c r="H715" s="26"/>
      <c r="I715" s="17"/>
      <c r="J715" s="17"/>
      <c r="P715" s="30"/>
    </row>
    <row r="716" spans="1:19">
      <c r="A716" s="31"/>
      <c r="B716" s="39"/>
      <c r="C716" s="33"/>
      <c r="D716" s="34"/>
      <c r="E716" s="34"/>
      <c r="F716" s="34"/>
      <c r="G716" s="35"/>
      <c r="H716" s="26"/>
      <c r="I716" s="17"/>
      <c r="J716" s="17"/>
      <c r="P716" s="30"/>
    </row>
    <row r="717" spans="1:19">
      <c r="A717" s="31"/>
      <c r="B717" s="76" t="s">
        <v>24</v>
      </c>
      <c r="C717" s="31"/>
      <c r="D717" s="39"/>
      <c r="E717" s="85">
        <f>SUM(E716:E716)</f>
        <v>0</v>
      </c>
      <c r="F717" s="39"/>
      <c r="G717" s="31"/>
      <c r="H717" s="26"/>
      <c r="I717" s="17"/>
      <c r="J717" s="17"/>
      <c r="P717" s="6"/>
    </row>
    <row r="718" spans="1:19" ht="14.25">
      <c r="A718" s="31">
        <v>149</v>
      </c>
      <c r="B718" s="100" t="s">
        <v>447</v>
      </c>
      <c r="C718" s="31"/>
      <c r="D718" s="39"/>
      <c r="E718" s="39"/>
      <c r="F718" s="39"/>
      <c r="G718" s="31"/>
      <c r="H718" s="26"/>
      <c r="I718" s="17"/>
      <c r="J718" s="17"/>
      <c r="P718" s="6"/>
    </row>
    <row r="719" spans="1:19">
      <c r="A719" s="31"/>
      <c r="B719" s="32" t="s">
        <v>17</v>
      </c>
      <c r="C719" s="31"/>
      <c r="D719" s="39"/>
      <c r="E719" s="39"/>
      <c r="F719" s="39"/>
      <c r="G719" s="31"/>
      <c r="H719" s="26"/>
      <c r="I719" s="17"/>
      <c r="J719" s="17"/>
      <c r="P719"/>
    </row>
    <row r="720" spans="1:19">
      <c r="A720" s="31"/>
      <c r="B720" s="39" t="s">
        <v>448</v>
      </c>
      <c r="C720" s="33" t="s">
        <v>449</v>
      </c>
      <c r="D720" s="34" t="s">
        <v>20</v>
      </c>
      <c r="E720" s="34">
        <v>2788.47</v>
      </c>
      <c r="F720" s="34" t="s">
        <v>54</v>
      </c>
      <c r="G720" s="35"/>
      <c r="H720" s="29">
        <v>46209</v>
      </c>
      <c r="I720" s="17"/>
      <c r="J720" s="17"/>
      <c r="P720"/>
    </row>
    <row r="721" spans="1:18">
      <c r="A721" s="31"/>
      <c r="B721" s="39" t="s">
        <v>88</v>
      </c>
      <c r="C721" s="33" t="s">
        <v>450</v>
      </c>
      <c r="D721" s="34" t="s">
        <v>20</v>
      </c>
      <c r="E721" s="34">
        <v>5555.19</v>
      </c>
      <c r="F721" s="34" t="s">
        <v>72</v>
      </c>
      <c r="G721" s="35"/>
      <c r="H721" s="29">
        <v>46209</v>
      </c>
      <c r="I721" s="17"/>
      <c r="J721" s="17"/>
      <c r="P721"/>
    </row>
    <row r="722" spans="1:18">
      <c r="A722" s="31"/>
      <c r="B722" s="39" t="s">
        <v>451</v>
      </c>
      <c r="C722" s="33" t="s">
        <v>452</v>
      </c>
      <c r="D722" s="34" t="s">
        <v>20</v>
      </c>
      <c r="E722" s="34">
        <f>28088.26+34242.15</f>
        <v>62330.41</v>
      </c>
      <c r="F722" s="34" t="s">
        <v>453</v>
      </c>
      <c r="G722" s="35"/>
      <c r="H722" s="29">
        <v>46213</v>
      </c>
      <c r="I722" s="17"/>
      <c r="J722" s="17"/>
      <c r="P722"/>
    </row>
    <row r="723" spans="1:18">
      <c r="A723" s="31"/>
      <c r="B723" s="39" t="s">
        <v>454</v>
      </c>
      <c r="C723" s="33" t="s">
        <v>455</v>
      </c>
      <c r="D723" s="34" t="s">
        <v>20</v>
      </c>
      <c r="E723" s="34">
        <v>4866.66</v>
      </c>
      <c r="F723" s="34" t="s">
        <v>54</v>
      </c>
      <c r="G723" s="35"/>
      <c r="H723" s="29">
        <v>46213</v>
      </c>
      <c r="I723" s="17"/>
      <c r="J723" s="17"/>
      <c r="P723"/>
    </row>
    <row r="724" spans="1:18">
      <c r="A724" s="31"/>
      <c r="B724" s="39"/>
      <c r="C724" s="33" t="s">
        <v>456</v>
      </c>
      <c r="D724" s="34" t="s">
        <v>20</v>
      </c>
      <c r="E724" s="34">
        <f>1454.45+2413.9</f>
        <v>3868.3500000000004</v>
      </c>
      <c r="F724" s="34" t="s">
        <v>72</v>
      </c>
      <c r="G724" s="35"/>
      <c r="H724" s="29">
        <v>46213</v>
      </c>
      <c r="I724" s="17"/>
      <c r="J724" s="17"/>
      <c r="P724"/>
    </row>
    <row r="725" spans="1:18">
      <c r="A725" s="31"/>
      <c r="B725" s="39" t="s">
        <v>457</v>
      </c>
      <c r="C725" s="33" t="s">
        <v>458</v>
      </c>
      <c r="D725" s="34" t="s">
        <v>20</v>
      </c>
      <c r="E725" s="34">
        <v>9838.7900000000009</v>
      </c>
      <c r="F725" s="34" t="s">
        <v>81</v>
      </c>
      <c r="G725" s="35"/>
      <c r="H725" s="29">
        <v>46216</v>
      </c>
      <c r="I725" s="17"/>
      <c r="J725" s="17"/>
      <c r="P725"/>
    </row>
    <row r="726" spans="1:18">
      <c r="A726" s="31"/>
      <c r="B726" s="39"/>
      <c r="C726" s="33" t="s">
        <v>459</v>
      </c>
      <c r="D726" s="34" t="s">
        <v>20</v>
      </c>
      <c r="E726" s="34">
        <v>5755.39</v>
      </c>
      <c r="F726" s="34" t="s">
        <v>35</v>
      </c>
      <c r="G726" s="35"/>
      <c r="H726" s="29">
        <v>46216</v>
      </c>
      <c r="I726" s="17"/>
      <c r="J726" s="17"/>
      <c r="P726"/>
    </row>
    <row r="727" spans="1:18">
      <c r="A727" s="31"/>
      <c r="B727" s="39"/>
      <c r="C727" s="33" t="s">
        <v>450</v>
      </c>
      <c r="D727" s="34" t="s">
        <v>20</v>
      </c>
      <c r="E727" s="34">
        <v>5555.19</v>
      </c>
      <c r="F727" s="34" t="s">
        <v>72</v>
      </c>
      <c r="G727" s="35"/>
      <c r="H727" s="29">
        <v>46216</v>
      </c>
      <c r="I727" s="17"/>
      <c r="J727" s="17"/>
      <c r="P727"/>
    </row>
    <row r="728" spans="1:18">
      <c r="A728" s="31"/>
      <c r="B728" s="39"/>
      <c r="C728" s="33" t="s">
        <v>460</v>
      </c>
      <c r="D728" s="34" t="s">
        <v>20</v>
      </c>
      <c r="E728" s="34">
        <v>5578.73</v>
      </c>
      <c r="F728" s="34" t="s">
        <v>35</v>
      </c>
      <c r="G728" s="35"/>
      <c r="H728" s="29">
        <v>46216</v>
      </c>
      <c r="I728" s="17"/>
      <c r="J728" s="17"/>
      <c r="P728"/>
    </row>
    <row r="729" spans="1:18">
      <c r="A729" s="31"/>
      <c r="B729" s="39" t="s">
        <v>461</v>
      </c>
      <c r="C729" s="33" t="s">
        <v>462</v>
      </c>
      <c r="D729" s="34" t="s">
        <v>20</v>
      </c>
      <c r="E729" s="34">
        <v>4891.0200000000004</v>
      </c>
      <c r="F729" s="34" t="s">
        <v>72</v>
      </c>
      <c r="G729" s="35"/>
      <c r="H729" s="29">
        <v>46217</v>
      </c>
      <c r="I729" s="17"/>
      <c r="J729" s="17"/>
      <c r="P729"/>
    </row>
    <row r="730" spans="1:18">
      <c r="A730" s="31"/>
      <c r="B730" s="39"/>
      <c r="C730" s="33" t="s">
        <v>463</v>
      </c>
      <c r="D730" s="34" t="s">
        <v>20</v>
      </c>
      <c r="E730" s="34">
        <v>34362.519999999997</v>
      </c>
      <c r="F730" s="34" t="s">
        <v>81</v>
      </c>
      <c r="G730" s="35"/>
      <c r="H730" s="29">
        <v>46217</v>
      </c>
      <c r="I730" s="17"/>
      <c r="J730" s="17"/>
      <c r="P730"/>
    </row>
    <row r="731" spans="1:18">
      <c r="A731" s="31"/>
      <c r="B731" s="39"/>
      <c r="C731" s="33" t="s">
        <v>464</v>
      </c>
      <c r="D731" s="34" t="s">
        <v>20</v>
      </c>
      <c r="E731" s="34">
        <v>2573.75</v>
      </c>
      <c r="F731" s="34" t="s">
        <v>54</v>
      </c>
      <c r="G731" s="35"/>
      <c r="H731" s="29">
        <v>46217</v>
      </c>
      <c r="I731" s="17"/>
      <c r="J731" s="17"/>
      <c r="P731"/>
    </row>
    <row r="732" spans="1:18">
      <c r="A732" s="31"/>
      <c r="B732" s="39"/>
      <c r="C732" s="33" t="s">
        <v>459</v>
      </c>
      <c r="D732" s="34" t="s">
        <v>20</v>
      </c>
      <c r="E732" s="34">
        <v>5755.39</v>
      </c>
      <c r="F732" s="34" t="s">
        <v>35</v>
      </c>
      <c r="G732" s="35"/>
      <c r="H732" s="29">
        <v>46217</v>
      </c>
      <c r="I732" s="17"/>
      <c r="J732" s="17"/>
      <c r="P732"/>
    </row>
    <row r="733" spans="1:18">
      <c r="A733" s="31"/>
      <c r="B733" s="76" t="s">
        <v>24</v>
      </c>
      <c r="C733" s="31"/>
      <c r="D733" s="39"/>
      <c r="E733" s="85">
        <f>SUM(E720:E732)</f>
        <v>153719.86000000004</v>
      </c>
      <c r="F733" s="39"/>
      <c r="G733" s="31"/>
      <c r="H733" s="26"/>
      <c r="I733" s="38"/>
      <c r="J733" s="40"/>
      <c r="K733" s="60"/>
      <c r="L733" s="51"/>
      <c r="M733" s="27"/>
      <c r="N733" s="27"/>
      <c r="O733" s="27"/>
      <c r="P733" s="52"/>
      <c r="Q733" s="44"/>
      <c r="R733" s="44"/>
    </row>
    <row r="734" spans="1:18" ht="14.25">
      <c r="A734" s="31">
        <v>150</v>
      </c>
      <c r="B734" s="100" t="s">
        <v>465</v>
      </c>
      <c r="C734" s="31"/>
      <c r="D734" s="39"/>
      <c r="E734" s="39"/>
      <c r="F734" s="39"/>
      <c r="G734" s="31"/>
      <c r="H734" s="26"/>
      <c r="I734" s="38"/>
      <c r="J734" s="17"/>
      <c r="P734"/>
    </row>
    <row r="735" spans="1:18">
      <c r="A735" s="31"/>
      <c r="B735" s="32" t="s">
        <v>17</v>
      </c>
      <c r="C735" s="31"/>
      <c r="D735" s="39"/>
      <c r="E735" s="39"/>
      <c r="F735" s="39"/>
      <c r="G735" s="31"/>
      <c r="H735" s="26"/>
      <c r="I735" s="38"/>
      <c r="J735" s="17"/>
      <c r="P735"/>
    </row>
    <row r="736" spans="1:18">
      <c r="A736" s="31"/>
      <c r="B736" s="32" t="s">
        <v>466</v>
      </c>
      <c r="C736" s="33" t="s">
        <v>467</v>
      </c>
      <c r="D736" s="34" t="s">
        <v>20</v>
      </c>
      <c r="E736" s="34">
        <f>56175.93+28088.26</f>
        <v>84264.19</v>
      </c>
      <c r="F736" s="34" t="s">
        <v>58</v>
      </c>
      <c r="G736" s="35"/>
      <c r="H736" s="29">
        <v>46206</v>
      </c>
      <c r="I736" s="38"/>
      <c r="J736" s="17"/>
      <c r="P736"/>
    </row>
    <row r="737" spans="1:17">
      <c r="A737" s="31"/>
      <c r="B737" s="32" t="s">
        <v>468</v>
      </c>
      <c r="C737" s="33" t="s">
        <v>469</v>
      </c>
      <c r="D737" s="34" t="s">
        <v>20</v>
      </c>
      <c r="E737" s="34">
        <v>16633.48</v>
      </c>
      <c r="F737" s="34" t="s">
        <v>72</v>
      </c>
      <c r="G737" s="35"/>
      <c r="H737" s="29">
        <v>46206</v>
      </c>
      <c r="I737" s="38"/>
      <c r="J737" s="17"/>
      <c r="P737"/>
    </row>
    <row r="738" spans="1:17">
      <c r="A738" s="31"/>
      <c r="B738" s="76" t="s">
        <v>24</v>
      </c>
      <c r="C738" s="31"/>
      <c r="D738" s="39"/>
      <c r="E738" s="126">
        <f>SUM(E736:E737)</f>
        <v>100897.67</v>
      </c>
      <c r="F738" s="39"/>
      <c r="G738" s="71"/>
      <c r="H738" s="26"/>
      <c r="I738" s="38"/>
      <c r="J738" s="17"/>
      <c r="P738" s="6"/>
    </row>
    <row r="739" spans="1:17" ht="14.25">
      <c r="A739" s="31">
        <v>151</v>
      </c>
      <c r="B739" s="100" t="s">
        <v>470</v>
      </c>
      <c r="C739" s="31"/>
      <c r="D739" s="39"/>
      <c r="E739" s="39"/>
      <c r="F739" s="39"/>
      <c r="G739" s="31"/>
      <c r="H739" s="26"/>
      <c r="I739" s="17"/>
      <c r="J739" s="17"/>
      <c r="P739" s="6"/>
    </row>
    <row r="740" spans="1:17">
      <c r="A740" s="31"/>
      <c r="B740" s="32" t="s">
        <v>17</v>
      </c>
      <c r="C740" s="31"/>
      <c r="D740" s="39"/>
      <c r="E740" s="39"/>
      <c r="F740" s="39"/>
      <c r="G740" s="31"/>
      <c r="H740" s="26"/>
      <c r="I740" s="17"/>
      <c r="J740" s="17"/>
      <c r="P740" s="6"/>
    </row>
    <row r="741" spans="1:17">
      <c r="A741" s="31"/>
      <c r="B741" s="32" t="s">
        <v>471</v>
      </c>
      <c r="C741" s="33" t="s">
        <v>22</v>
      </c>
      <c r="D741" s="34" t="s">
        <v>20</v>
      </c>
      <c r="E741" s="58">
        <f>1359.07+1359.07</f>
        <v>2718.14</v>
      </c>
      <c r="F741" s="34" t="s">
        <v>72</v>
      </c>
      <c r="G741" s="33"/>
      <c r="H741" s="29" t="s">
        <v>472</v>
      </c>
      <c r="I741" s="17"/>
      <c r="J741" s="17"/>
      <c r="P741" s="6"/>
    </row>
    <row r="742" spans="1:17">
      <c r="A742" s="31"/>
      <c r="B742" s="32" t="s">
        <v>368</v>
      </c>
      <c r="C742" s="33" t="s">
        <v>473</v>
      </c>
      <c r="D742" s="34" t="s">
        <v>20</v>
      </c>
      <c r="E742" s="58">
        <v>2566.9499999999998</v>
      </c>
      <c r="F742" s="34" t="s">
        <v>23</v>
      </c>
      <c r="G742" s="33"/>
      <c r="H742" s="29">
        <v>46218</v>
      </c>
      <c r="I742" s="17"/>
      <c r="J742" s="17"/>
      <c r="P742" s="6"/>
    </row>
    <row r="743" spans="1:17">
      <c r="A743" s="31"/>
      <c r="B743" s="76" t="s">
        <v>24</v>
      </c>
      <c r="C743" s="31"/>
      <c r="D743" s="39"/>
      <c r="E743" s="85">
        <f>SUM(E741:E742)</f>
        <v>5285.09</v>
      </c>
      <c r="F743" s="39"/>
      <c r="G743" s="31"/>
      <c r="H743" s="26"/>
      <c r="I743" s="17"/>
      <c r="J743" s="17"/>
      <c r="P743" s="6"/>
    </row>
    <row r="744" spans="1:17" ht="14.25">
      <c r="A744" s="31">
        <v>152</v>
      </c>
      <c r="B744" s="100" t="s">
        <v>474</v>
      </c>
      <c r="C744" s="31"/>
      <c r="D744" s="39"/>
      <c r="E744" s="85"/>
      <c r="F744" s="39"/>
      <c r="G744" s="31"/>
      <c r="H744" s="26"/>
      <c r="I744" s="17"/>
      <c r="J744" s="17"/>
      <c r="P744" s="6"/>
    </row>
    <row r="745" spans="1:17">
      <c r="A745" s="31"/>
      <c r="B745" s="32" t="s">
        <v>17</v>
      </c>
      <c r="C745" s="31"/>
      <c r="D745" s="39"/>
      <c r="E745" s="85"/>
      <c r="F745" s="39"/>
      <c r="G745" s="31"/>
      <c r="H745" s="26"/>
      <c r="I745" s="17"/>
      <c r="J745" s="17"/>
      <c r="P745" s="6"/>
    </row>
    <row r="746" spans="1:17">
      <c r="A746" s="31"/>
      <c r="B746" s="39"/>
      <c r="C746" s="33"/>
      <c r="D746" s="34"/>
      <c r="E746" s="34"/>
      <c r="F746" s="34"/>
      <c r="G746" s="35"/>
      <c r="H746" s="29"/>
      <c r="I746" s="17"/>
      <c r="J746" s="17"/>
      <c r="P746" s="6"/>
    </row>
    <row r="747" spans="1:17">
      <c r="A747" s="31"/>
      <c r="B747" s="76" t="s">
        <v>24</v>
      </c>
      <c r="C747" s="31"/>
      <c r="D747" s="39"/>
      <c r="E747" s="85">
        <f>SUM(E746:E746)</f>
        <v>0</v>
      </c>
      <c r="F747" s="39"/>
      <c r="G747" s="31"/>
      <c r="H747" s="26"/>
      <c r="I747" s="17"/>
      <c r="J747" s="17"/>
      <c r="K747" s="17"/>
      <c r="L747" s="17"/>
      <c r="M747" s="17"/>
      <c r="N747" s="17"/>
      <c r="O747" s="17"/>
      <c r="P747" s="17"/>
      <c r="Q747" s="17"/>
    </row>
    <row r="748" spans="1:17" ht="14.25">
      <c r="A748" s="31">
        <v>153</v>
      </c>
      <c r="B748" s="100" t="s">
        <v>475</v>
      </c>
      <c r="C748" s="31"/>
      <c r="D748" s="39"/>
      <c r="E748" s="126"/>
      <c r="F748" s="39"/>
      <c r="G748" s="31"/>
      <c r="H748" s="26"/>
      <c r="I748" s="17"/>
      <c r="J748" s="17"/>
      <c r="P748"/>
    </row>
    <row r="749" spans="1:17">
      <c r="A749" s="31"/>
      <c r="B749" s="32" t="s">
        <v>17</v>
      </c>
      <c r="C749" s="31"/>
      <c r="D749" s="39"/>
      <c r="E749" s="126"/>
      <c r="F749" s="39"/>
      <c r="G749" s="31"/>
      <c r="H749" s="26"/>
      <c r="I749" s="17"/>
      <c r="J749" s="17"/>
      <c r="P749"/>
    </row>
    <row r="750" spans="1:17">
      <c r="A750" s="31"/>
      <c r="B750" s="32" t="s">
        <v>56</v>
      </c>
      <c r="C750" s="33" t="s">
        <v>476</v>
      </c>
      <c r="D750" s="34" t="s">
        <v>20</v>
      </c>
      <c r="E750" s="34">
        <f>956.28+3892.2</f>
        <v>4848.4799999999996</v>
      </c>
      <c r="F750" s="34" t="s">
        <v>35</v>
      </c>
      <c r="G750" s="35"/>
      <c r="H750" s="29">
        <v>46223</v>
      </c>
      <c r="I750" s="17"/>
      <c r="J750" s="17"/>
      <c r="P750" s="6"/>
    </row>
    <row r="751" spans="1:17">
      <c r="A751" s="31"/>
      <c r="B751" s="32"/>
      <c r="C751" s="33" t="s">
        <v>50</v>
      </c>
      <c r="D751" s="34" t="s">
        <v>20</v>
      </c>
      <c r="E751" s="34">
        <v>3500</v>
      </c>
      <c r="F751" s="34" t="s">
        <v>138</v>
      </c>
      <c r="G751" s="35"/>
      <c r="H751" s="29">
        <v>46223</v>
      </c>
      <c r="I751" s="17"/>
      <c r="J751" s="17"/>
      <c r="P751" s="6"/>
    </row>
    <row r="752" spans="1:17">
      <c r="A752" s="31"/>
      <c r="B752" s="76" t="s">
        <v>24</v>
      </c>
      <c r="C752" s="31"/>
      <c r="D752" s="39"/>
      <c r="E752" s="126">
        <f>SUM(E750:E751)</f>
        <v>8348.48</v>
      </c>
      <c r="F752" s="39"/>
      <c r="G752" s="31"/>
      <c r="H752" s="26"/>
      <c r="I752" s="17"/>
      <c r="J752" s="17"/>
      <c r="P752" s="6"/>
    </row>
    <row r="753" spans="1:16" ht="14.25">
      <c r="A753" s="31">
        <v>154</v>
      </c>
      <c r="B753" s="100" t="s">
        <v>477</v>
      </c>
      <c r="C753" s="31"/>
      <c r="D753" s="39"/>
      <c r="E753" s="39"/>
      <c r="F753" s="39"/>
      <c r="G753" s="31"/>
      <c r="H753" s="26"/>
      <c r="I753" s="17"/>
      <c r="J753" s="17"/>
      <c r="P753"/>
    </row>
    <row r="754" spans="1:16">
      <c r="A754" s="31"/>
      <c r="B754" s="32" t="s">
        <v>17</v>
      </c>
      <c r="C754" s="31"/>
      <c r="D754" s="39"/>
      <c r="E754" s="39"/>
      <c r="F754" s="39"/>
      <c r="G754" s="31"/>
      <c r="H754" s="26"/>
      <c r="I754" s="17"/>
      <c r="J754" s="17"/>
      <c r="P754"/>
    </row>
    <row r="755" spans="1:16">
      <c r="A755" s="31"/>
      <c r="B755" s="39"/>
      <c r="C755" s="59"/>
      <c r="D755" s="39"/>
      <c r="E755" s="39"/>
      <c r="F755" s="39"/>
      <c r="G755" s="67"/>
      <c r="H755" s="26"/>
      <c r="I755" s="17"/>
      <c r="J755" s="17"/>
      <c r="P755"/>
    </row>
    <row r="756" spans="1:16">
      <c r="A756" s="31"/>
      <c r="B756" s="76" t="s">
        <v>24</v>
      </c>
      <c r="C756" s="31"/>
      <c r="D756" s="39"/>
      <c r="E756" s="85">
        <f>SUM(E755:E755)</f>
        <v>0</v>
      </c>
      <c r="F756" s="39"/>
      <c r="G756" s="31"/>
      <c r="H756" s="26"/>
      <c r="I756" s="17"/>
      <c r="J756" s="17"/>
      <c r="P756"/>
    </row>
    <row r="757" spans="1:16" ht="14.25">
      <c r="A757" s="31">
        <v>155</v>
      </c>
      <c r="B757" s="100" t="s">
        <v>478</v>
      </c>
      <c r="C757" s="31"/>
      <c r="D757" s="39"/>
      <c r="E757" s="70"/>
      <c r="F757" s="39"/>
      <c r="G757" s="31"/>
      <c r="H757" s="36" t="s">
        <v>28</v>
      </c>
      <c r="I757" s="17"/>
      <c r="J757" s="17"/>
      <c r="P757"/>
    </row>
    <row r="758" spans="1:16">
      <c r="A758" s="117"/>
      <c r="B758" s="118" t="s">
        <v>17</v>
      </c>
      <c r="C758" s="135"/>
      <c r="D758" s="119"/>
      <c r="E758" s="119"/>
      <c r="F758" s="119"/>
      <c r="G758" s="31"/>
      <c r="H758" s="26"/>
      <c r="I758" s="17"/>
      <c r="J758" s="17"/>
      <c r="P758"/>
    </row>
    <row r="759" spans="1:16">
      <c r="A759" s="31"/>
      <c r="B759" s="32" t="s">
        <v>238</v>
      </c>
      <c r="C759" s="33" t="s">
        <v>479</v>
      </c>
      <c r="D759" s="34" t="s">
        <v>20</v>
      </c>
      <c r="E759" s="39">
        <f>2473.53+1284.21+1660.28</f>
        <v>5418.02</v>
      </c>
      <c r="F759" s="39" t="s">
        <v>243</v>
      </c>
      <c r="G759" s="35"/>
      <c r="H759" s="29">
        <v>46223</v>
      </c>
      <c r="I759" s="17"/>
      <c r="J759" s="17"/>
      <c r="P759"/>
    </row>
    <row r="760" spans="1:16">
      <c r="A760" s="82"/>
      <c r="B760" s="136"/>
      <c r="C760" s="121" t="s">
        <v>50</v>
      </c>
      <c r="D760" s="122" t="s">
        <v>20</v>
      </c>
      <c r="E760" s="120">
        <v>3500</v>
      </c>
      <c r="F760" s="120" t="s">
        <v>138</v>
      </c>
      <c r="G760" s="35"/>
      <c r="H760" s="29">
        <v>46223</v>
      </c>
      <c r="I760" s="17"/>
      <c r="J760" s="17"/>
      <c r="P760"/>
    </row>
    <row r="761" spans="1:16">
      <c r="A761" s="82"/>
      <c r="B761" s="123" t="s">
        <v>24</v>
      </c>
      <c r="C761" s="82"/>
      <c r="D761" s="120"/>
      <c r="E761" s="124">
        <f>SUM(E759:E760)</f>
        <v>8918.02</v>
      </c>
      <c r="F761" s="120"/>
      <c r="G761" s="31"/>
      <c r="H761" s="26"/>
      <c r="I761" s="17"/>
      <c r="J761" s="17"/>
      <c r="P761"/>
    </row>
    <row r="762" spans="1:16" ht="14.25">
      <c r="A762" s="31">
        <v>156</v>
      </c>
      <c r="B762" s="100" t="s">
        <v>480</v>
      </c>
      <c r="C762" s="31"/>
      <c r="D762" s="39"/>
      <c r="E762" s="39"/>
      <c r="F762" s="39"/>
      <c r="G762" s="31"/>
      <c r="H762" s="36" t="s">
        <v>28</v>
      </c>
      <c r="I762" s="17"/>
      <c r="J762" s="17"/>
      <c r="P762"/>
    </row>
    <row r="763" spans="1:16">
      <c r="A763" s="31"/>
      <c r="B763" s="32" t="s">
        <v>17</v>
      </c>
      <c r="C763" s="59"/>
      <c r="D763" s="39"/>
      <c r="E763" s="39"/>
      <c r="F763" s="39"/>
      <c r="G763" s="31"/>
      <c r="H763" s="26"/>
      <c r="I763" s="17"/>
      <c r="J763" s="17"/>
      <c r="P763"/>
    </row>
    <row r="764" spans="1:16">
      <c r="A764" s="92"/>
      <c r="B764" s="93"/>
      <c r="C764" s="33"/>
      <c r="D764" s="34"/>
      <c r="E764" s="61"/>
      <c r="F764" s="34"/>
      <c r="G764" s="125"/>
      <c r="H764" s="29"/>
      <c r="I764" s="17"/>
      <c r="J764" s="17"/>
      <c r="P764"/>
    </row>
    <row r="765" spans="1:16">
      <c r="A765" s="31"/>
      <c r="B765" s="76" t="s">
        <v>24</v>
      </c>
      <c r="C765" s="31"/>
      <c r="D765" s="39"/>
      <c r="E765" s="85">
        <f>SUM(E764:E764)</f>
        <v>0</v>
      </c>
      <c r="F765" s="39"/>
      <c r="G765" s="31"/>
      <c r="H765" s="26"/>
      <c r="I765" s="17"/>
      <c r="J765" s="17"/>
      <c r="P765"/>
    </row>
    <row r="766" spans="1:16" ht="14.25">
      <c r="A766" s="31">
        <v>157</v>
      </c>
      <c r="B766" s="100" t="s">
        <v>481</v>
      </c>
      <c r="C766" s="31"/>
      <c r="D766" s="39"/>
      <c r="E766" s="39"/>
      <c r="F766" s="39"/>
      <c r="G766" s="31"/>
      <c r="H766" s="36" t="s">
        <v>28</v>
      </c>
      <c r="I766" s="17"/>
      <c r="J766" s="17"/>
      <c r="P766"/>
    </row>
    <row r="767" spans="1:16">
      <c r="A767" s="31"/>
      <c r="B767" s="32" t="s">
        <v>17</v>
      </c>
      <c r="C767" s="31"/>
      <c r="D767" s="39"/>
      <c r="E767" s="39"/>
      <c r="F767" s="39"/>
      <c r="G767" s="31"/>
      <c r="H767" s="26"/>
      <c r="I767" s="17"/>
      <c r="J767" s="17"/>
      <c r="P767"/>
    </row>
    <row r="768" spans="1:16">
      <c r="A768" s="31"/>
      <c r="B768" s="39"/>
      <c r="C768" s="33"/>
      <c r="D768" s="34"/>
      <c r="E768" s="39"/>
      <c r="F768" s="39"/>
      <c r="G768" s="35"/>
      <c r="H768" s="29"/>
      <c r="I768" s="17"/>
      <c r="J768" s="17"/>
      <c r="P768"/>
    </row>
    <row r="769" spans="1:19">
      <c r="A769" s="31"/>
      <c r="B769" s="76" t="s">
        <v>24</v>
      </c>
      <c r="C769" s="31"/>
      <c r="D769" s="39"/>
      <c r="E769" s="85">
        <f>SUM(E768:E768)</f>
        <v>0</v>
      </c>
      <c r="F769" s="39"/>
      <c r="G769" s="31"/>
      <c r="H769" s="26"/>
      <c r="I769" s="17"/>
      <c r="J769" s="17"/>
      <c r="P769"/>
    </row>
    <row r="770" spans="1:19" ht="14.25">
      <c r="A770" s="31">
        <v>158</v>
      </c>
      <c r="B770" s="100" t="s">
        <v>482</v>
      </c>
      <c r="C770" s="31"/>
      <c r="D770" s="39"/>
      <c r="E770" s="39"/>
      <c r="F770" s="39"/>
      <c r="G770" s="31"/>
      <c r="H770" s="36" t="s">
        <v>28</v>
      </c>
      <c r="I770" s="17"/>
      <c r="J770" s="17"/>
      <c r="P770"/>
    </row>
    <row r="771" spans="1:19">
      <c r="A771" s="31"/>
      <c r="B771" s="39" t="s">
        <v>140</v>
      </c>
      <c r="C771" s="33" t="s">
        <v>166</v>
      </c>
      <c r="D771" s="34" t="s">
        <v>20</v>
      </c>
      <c r="E771" s="39">
        <v>2759.61</v>
      </c>
      <c r="F771" s="39" t="s">
        <v>23</v>
      </c>
      <c r="G771" s="35"/>
      <c r="H771" s="29">
        <v>46226</v>
      </c>
      <c r="I771" s="17"/>
      <c r="J771" s="17"/>
      <c r="P771" s="6"/>
    </row>
    <row r="772" spans="1:19">
      <c r="A772" s="31"/>
      <c r="B772" s="32" t="s">
        <v>483</v>
      </c>
      <c r="C772" s="33" t="s">
        <v>106</v>
      </c>
      <c r="D772" s="34" t="s">
        <v>20</v>
      </c>
      <c r="E772" s="58">
        <v>2802.08</v>
      </c>
      <c r="F772" s="34"/>
      <c r="G772" s="33"/>
      <c r="H772" s="29">
        <v>46233</v>
      </c>
      <c r="I772" s="17"/>
      <c r="J772" s="17"/>
      <c r="P772" s="6"/>
    </row>
    <row r="773" spans="1:19">
      <c r="A773" s="31"/>
      <c r="B773" s="32"/>
      <c r="C773" s="33" t="s">
        <v>484</v>
      </c>
      <c r="D773" s="34" t="s">
        <v>20</v>
      </c>
      <c r="E773" s="58">
        <v>6729.67</v>
      </c>
      <c r="F773" s="34" t="s">
        <v>23</v>
      </c>
      <c r="G773" s="33"/>
      <c r="H773" s="29">
        <v>46233</v>
      </c>
      <c r="I773" s="17"/>
      <c r="J773" s="17"/>
      <c r="P773" s="6"/>
    </row>
    <row r="774" spans="1:19">
      <c r="A774" s="31"/>
      <c r="B774" s="32"/>
      <c r="C774" s="33" t="s">
        <v>485</v>
      </c>
      <c r="D774" s="34" t="s">
        <v>20</v>
      </c>
      <c r="E774" s="58">
        <v>6708.18</v>
      </c>
      <c r="F774" s="34" t="s">
        <v>486</v>
      </c>
      <c r="G774" s="33"/>
      <c r="H774" s="29">
        <v>46233</v>
      </c>
      <c r="I774" s="17"/>
      <c r="J774" s="17"/>
      <c r="P774" s="6"/>
    </row>
    <row r="775" spans="1:19">
      <c r="A775" s="31"/>
      <c r="B775" s="76" t="s">
        <v>24</v>
      </c>
      <c r="C775" s="31"/>
      <c r="D775" s="39"/>
      <c r="E775" s="85">
        <f>SUM(E771:E774)</f>
        <v>18999.54</v>
      </c>
      <c r="F775" s="39"/>
      <c r="G775" s="31"/>
      <c r="H775" s="26"/>
      <c r="I775" s="86"/>
      <c r="J775" s="87"/>
      <c r="K775" s="87"/>
      <c r="L775" s="86"/>
      <c r="M775" s="74"/>
      <c r="N775" s="74"/>
      <c r="O775" s="88"/>
      <c r="P775" s="89"/>
      <c r="Q775" s="86"/>
    </row>
    <row r="776" spans="1:19" ht="14.25">
      <c r="A776" s="31">
        <v>159</v>
      </c>
      <c r="B776" s="100" t="s">
        <v>487</v>
      </c>
      <c r="C776" s="31"/>
      <c r="D776" s="39"/>
      <c r="E776" s="83"/>
      <c r="F776" s="39"/>
      <c r="G776" s="31"/>
      <c r="H776" s="26"/>
      <c r="I776" s="17"/>
      <c r="J776" s="17"/>
      <c r="P776"/>
      <c r="R776" s="90"/>
      <c r="S776" s="49"/>
    </row>
    <row r="777" spans="1:19">
      <c r="A777" s="31"/>
      <c r="B777" s="32" t="s">
        <v>17</v>
      </c>
      <c r="C777" s="31"/>
      <c r="D777" s="39"/>
      <c r="E777" s="83"/>
      <c r="F777" s="39"/>
      <c r="G777" s="31"/>
      <c r="H777" s="26"/>
      <c r="I777" s="17"/>
      <c r="J777" s="17"/>
      <c r="P777"/>
      <c r="R777" s="91"/>
      <c r="S777" s="37"/>
    </row>
    <row r="778" spans="1:19">
      <c r="A778" s="31"/>
      <c r="B778" s="32" t="s">
        <v>488</v>
      </c>
      <c r="C778" s="33" t="s">
        <v>489</v>
      </c>
      <c r="D778" s="34" t="s">
        <v>20</v>
      </c>
      <c r="E778" s="34">
        <v>2642.56</v>
      </c>
      <c r="F778" s="34"/>
      <c r="G778" s="35"/>
      <c r="H778" s="29">
        <v>46204</v>
      </c>
      <c r="I778" s="17"/>
      <c r="J778" s="17"/>
      <c r="P778"/>
      <c r="R778" s="5"/>
      <c r="S778" s="5"/>
    </row>
    <row r="779" spans="1:19">
      <c r="A779" s="31"/>
      <c r="B779" s="32" t="s">
        <v>490</v>
      </c>
      <c r="C779" s="33" t="s">
        <v>491</v>
      </c>
      <c r="D779" s="34" t="s">
        <v>20</v>
      </c>
      <c r="E779" s="34">
        <v>4238.33</v>
      </c>
      <c r="F779" s="34" t="s">
        <v>401</v>
      </c>
      <c r="G779" s="35"/>
      <c r="H779" s="29">
        <v>46213</v>
      </c>
      <c r="I779" s="17"/>
      <c r="J779" s="17"/>
      <c r="P779"/>
      <c r="R779" s="5"/>
      <c r="S779" s="5"/>
    </row>
    <row r="780" spans="1:19">
      <c r="A780" s="31"/>
      <c r="B780" s="32"/>
      <c r="C780" s="33" t="s">
        <v>183</v>
      </c>
      <c r="D780" s="34" t="s">
        <v>20</v>
      </c>
      <c r="E780" s="34">
        <v>7268.23</v>
      </c>
      <c r="F780" s="34" t="s">
        <v>23</v>
      </c>
      <c r="G780" s="35"/>
      <c r="H780" s="29">
        <v>46213</v>
      </c>
      <c r="I780" s="17"/>
      <c r="J780" s="17"/>
      <c r="P780"/>
      <c r="R780" s="5"/>
      <c r="S780" s="5"/>
    </row>
    <row r="781" spans="1:19">
      <c r="A781" s="31"/>
      <c r="B781" s="32"/>
      <c r="C781" s="33" t="s">
        <v>492</v>
      </c>
      <c r="D781" s="34" t="s">
        <v>20</v>
      </c>
      <c r="E781" s="34">
        <v>4117.38</v>
      </c>
      <c r="F781" s="34" t="s">
        <v>292</v>
      </c>
      <c r="G781" s="35"/>
      <c r="H781" s="29">
        <v>46213</v>
      </c>
      <c r="I781" s="17"/>
      <c r="J781" s="17"/>
      <c r="P781"/>
      <c r="R781" s="5"/>
      <c r="S781" s="5"/>
    </row>
    <row r="782" spans="1:19">
      <c r="A782" s="31"/>
      <c r="B782" s="32" t="s">
        <v>328</v>
      </c>
      <c r="C782" s="33" t="s">
        <v>493</v>
      </c>
      <c r="D782" s="34" t="s">
        <v>20</v>
      </c>
      <c r="E782" s="34">
        <v>9182.59</v>
      </c>
      <c r="F782" s="34" t="s">
        <v>35</v>
      </c>
      <c r="G782" s="35"/>
      <c r="H782" s="29">
        <v>46219</v>
      </c>
      <c r="I782" s="17"/>
      <c r="J782" s="17"/>
      <c r="P782"/>
      <c r="R782" s="5"/>
      <c r="S782" s="5"/>
    </row>
    <row r="783" spans="1:19">
      <c r="A783" s="31"/>
      <c r="B783" s="32" t="s">
        <v>84</v>
      </c>
      <c r="C783" s="33" t="s">
        <v>85</v>
      </c>
      <c r="D783" s="34" t="s">
        <v>20</v>
      </c>
      <c r="E783" s="34">
        <v>602.20000000000005</v>
      </c>
      <c r="F783" s="34" t="s">
        <v>494</v>
      </c>
      <c r="G783" s="35"/>
      <c r="H783" s="29">
        <v>46211</v>
      </c>
      <c r="I783" s="17"/>
      <c r="J783" s="17"/>
      <c r="P783"/>
      <c r="R783" s="5"/>
      <c r="S783" s="5"/>
    </row>
    <row r="784" spans="1:19">
      <c r="A784" s="31"/>
      <c r="B784" s="32" t="s">
        <v>172</v>
      </c>
      <c r="C784" s="33" t="s">
        <v>495</v>
      </c>
      <c r="D784" s="34" t="s">
        <v>20</v>
      </c>
      <c r="E784" s="34">
        <v>1606.43</v>
      </c>
      <c r="F784" s="34" t="s">
        <v>23</v>
      </c>
      <c r="G784" s="35"/>
      <c r="H784" s="29">
        <v>46210</v>
      </c>
      <c r="I784" s="17"/>
      <c r="J784" s="17"/>
      <c r="P784"/>
      <c r="R784" s="5"/>
      <c r="S784" s="5"/>
    </row>
    <row r="785" spans="1:19">
      <c r="A785" s="31"/>
      <c r="B785" s="32"/>
      <c r="C785" s="33" t="s">
        <v>19</v>
      </c>
      <c r="D785" s="34" t="s">
        <v>20</v>
      </c>
      <c r="E785" s="34">
        <f>1908.27+2900.23</f>
        <v>4808.5</v>
      </c>
      <c r="F785" s="34"/>
      <c r="G785" s="35"/>
      <c r="H785" s="29">
        <v>46210</v>
      </c>
      <c r="I785" s="17"/>
      <c r="J785" s="17"/>
      <c r="P785"/>
      <c r="R785" s="5"/>
      <c r="S785" s="5"/>
    </row>
    <row r="786" spans="1:19">
      <c r="A786" s="31"/>
      <c r="B786" s="32" t="s">
        <v>496</v>
      </c>
      <c r="C786" s="33" t="s">
        <v>22</v>
      </c>
      <c r="D786" s="34" t="s">
        <v>20</v>
      </c>
      <c r="E786" s="58">
        <v>1359.07</v>
      </c>
      <c r="F786" s="34" t="s">
        <v>23</v>
      </c>
      <c r="G786" s="33"/>
      <c r="H786" s="29">
        <v>46199</v>
      </c>
      <c r="I786" s="17"/>
      <c r="J786" s="17"/>
      <c r="P786"/>
      <c r="R786" s="5"/>
      <c r="S786" s="5"/>
    </row>
    <row r="787" spans="1:19">
      <c r="A787" s="31"/>
      <c r="B787" s="32"/>
      <c r="C787" s="33" t="s">
        <v>179</v>
      </c>
      <c r="D787" s="34" t="s">
        <v>20</v>
      </c>
      <c r="E787" s="58">
        <v>595.71</v>
      </c>
      <c r="F787" s="34" t="s">
        <v>23</v>
      </c>
      <c r="G787" s="33"/>
      <c r="H787" s="29">
        <v>46199</v>
      </c>
      <c r="I787" s="17"/>
      <c r="J787" s="17"/>
      <c r="P787"/>
      <c r="R787" s="5"/>
      <c r="S787" s="5"/>
    </row>
    <row r="788" spans="1:19">
      <c r="A788" s="31"/>
      <c r="B788" s="32" t="s">
        <v>368</v>
      </c>
      <c r="C788" s="33" t="s">
        <v>181</v>
      </c>
      <c r="D788" s="34" t="s">
        <v>20</v>
      </c>
      <c r="E788" s="58">
        <v>1752.78</v>
      </c>
      <c r="F788" s="34" t="s">
        <v>371</v>
      </c>
      <c r="G788" s="33"/>
      <c r="H788" s="29">
        <v>46226</v>
      </c>
      <c r="I788" s="17"/>
      <c r="J788" s="17"/>
      <c r="P788"/>
      <c r="R788" s="5"/>
      <c r="S788" s="5"/>
    </row>
    <row r="789" spans="1:19">
      <c r="A789" s="31"/>
      <c r="B789" s="32"/>
      <c r="C789" s="33" t="s">
        <v>497</v>
      </c>
      <c r="D789" s="34" t="s">
        <v>20</v>
      </c>
      <c r="E789" s="58">
        <v>10268.75</v>
      </c>
      <c r="F789" s="34" t="s">
        <v>23</v>
      </c>
      <c r="G789" s="33"/>
      <c r="H789" s="29">
        <v>46226</v>
      </c>
      <c r="I789" s="17"/>
      <c r="J789" s="17"/>
      <c r="P789"/>
      <c r="R789" s="5"/>
      <c r="S789" s="5"/>
    </row>
    <row r="790" spans="1:19">
      <c r="A790" s="31"/>
      <c r="B790" s="32"/>
      <c r="C790" s="33" t="s">
        <v>498</v>
      </c>
      <c r="D790" s="34" t="s">
        <v>20</v>
      </c>
      <c r="E790" s="58">
        <v>10973.61</v>
      </c>
      <c r="F790" s="34" t="s">
        <v>35</v>
      </c>
      <c r="G790" s="33"/>
      <c r="H790" s="29">
        <v>46226</v>
      </c>
      <c r="I790" s="17"/>
      <c r="J790" s="17"/>
      <c r="P790"/>
      <c r="R790" s="5"/>
      <c r="S790" s="5"/>
    </row>
    <row r="791" spans="1:19">
      <c r="A791" s="31"/>
      <c r="B791" s="76" t="s">
        <v>24</v>
      </c>
      <c r="C791" s="31"/>
      <c r="D791" s="39"/>
      <c r="E791" s="85">
        <f>SUM(E778:E790)</f>
        <v>59416.14</v>
      </c>
      <c r="F791" s="39"/>
      <c r="G791" s="31"/>
      <c r="H791" s="26"/>
      <c r="I791" s="17"/>
      <c r="J791" s="17"/>
      <c r="P791" s="6"/>
    </row>
    <row r="792" spans="1:19" ht="14.25">
      <c r="A792" s="31">
        <v>160</v>
      </c>
      <c r="B792" s="100" t="s">
        <v>499</v>
      </c>
      <c r="C792" s="31"/>
      <c r="D792" s="39"/>
      <c r="E792" s="39"/>
      <c r="F792" s="39"/>
      <c r="G792" s="31"/>
      <c r="H792" s="26"/>
      <c r="I792" s="17"/>
      <c r="J792" s="17"/>
      <c r="K792" s="17"/>
      <c r="L792" s="17"/>
      <c r="M792" s="17"/>
      <c r="N792" s="17"/>
      <c r="O792" s="17"/>
      <c r="P792" s="17"/>
      <c r="Q792" s="17"/>
      <c r="R792" s="17"/>
    </row>
    <row r="793" spans="1:19">
      <c r="A793" s="31"/>
      <c r="B793" s="32" t="s">
        <v>17</v>
      </c>
      <c r="C793" s="31"/>
      <c r="D793" s="39"/>
      <c r="E793" s="39"/>
      <c r="F793" s="39"/>
      <c r="G793" s="31"/>
      <c r="H793" s="26"/>
      <c r="I793" s="17"/>
      <c r="J793" s="17"/>
      <c r="P793"/>
    </row>
    <row r="794" spans="1:19">
      <c r="A794" s="31"/>
      <c r="B794" s="32" t="s">
        <v>70</v>
      </c>
      <c r="C794" s="33" t="s">
        <v>500</v>
      </c>
      <c r="D794" s="34" t="s">
        <v>20</v>
      </c>
      <c r="E794" s="34">
        <v>38438.449999999997</v>
      </c>
      <c r="F794" s="34" t="s">
        <v>23</v>
      </c>
      <c r="G794" s="35"/>
      <c r="H794" s="29">
        <v>46209</v>
      </c>
      <c r="I794" s="17"/>
      <c r="J794" s="17"/>
      <c r="P794"/>
    </row>
    <row r="795" spans="1:19">
      <c r="A795" s="31"/>
      <c r="B795" s="32" t="s">
        <v>84</v>
      </c>
      <c r="C795" s="33" t="s">
        <v>85</v>
      </c>
      <c r="D795" s="34" t="s">
        <v>20</v>
      </c>
      <c r="E795" s="34">
        <v>1204.58</v>
      </c>
      <c r="F795" s="34" t="s">
        <v>501</v>
      </c>
      <c r="G795" s="35"/>
      <c r="H795" s="29">
        <v>46211</v>
      </c>
      <c r="I795" s="17"/>
      <c r="J795" s="17"/>
      <c r="P795"/>
    </row>
    <row r="796" spans="1:19">
      <c r="A796" s="31"/>
      <c r="B796" s="39" t="s">
        <v>191</v>
      </c>
      <c r="C796" s="33" t="s">
        <v>502</v>
      </c>
      <c r="D796" s="34" t="s">
        <v>20</v>
      </c>
      <c r="E796" s="34">
        <v>2692.27</v>
      </c>
      <c r="F796" s="34" t="s">
        <v>72</v>
      </c>
      <c r="G796" s="35"/>
      <c r="H796" s="29">
        <v>46230</v>
      </c>
      <c r="I796" s="17"/>
      <c r="J796" s="17"/>
      <c r="P796"/>
    </row>
    <row r="797" spans="1:19">
      <c r="A797" s="31"/>
      <c r="B797" s="76" t="s">
        <v>24</v>
      </c>
      <c r="C797" s="31"/>
      <c r="D797" s="39"/>
      <c r="E797" s="85">
        <f>SUM(E794:E796)</f>
        <v>42335.299999999996</v>
      </c>
      <c r="F797" s="39"/>
      <c r="G797" s="31"/>
      <c r="H797" s="26"/>
      <c r="I797" s="17"/>
      <c r="J797" s="17"/>
      <c r="L797" s="5"/>
      <c r="P797"/>
    </row>
    <row r="798" spans="1:19" ht="14.25">
      <c r="A798" s="31">
        <v>161</v>
      </c>
      <c r="B798" s="100" t="s">
        <v>503</v>
      </c>
      <c r="C798" s="31"/>
      <c r="D798" s="39"/>
      <c r="E798" s="39"/>
      <c r="F798" s="39"/>
      <c r="G798" s="31"/>
      <c r="H798" s="26"/>
      <c r="I798" s="17"/>
      <c r="J798" s="17"/>
      <c r="P798" s="6"/>
    </row>
    <row r="799" spans="1:19">
      <c r="A799" s="31"/>
      <c r="B799" s="32" t="s">
        <v>17</v>
      </c>
      <c r="C799" s="31"/>
      <c r="D799" s="39"/>
      <c r="E799" s="39"/>
      <c r="F799" s="39"/>
      <c r="G799" s="31"/>
      <c r="H799" s="26"/>
      <c r="I799" s="17"/>
      <c r="J799" s="17"/>
      <c r="P799" s="6"/>
    </row>
    <row r="800" spans="1:19">
      <c r="A800" s="31"/>
      <c r="B800" s="39"/>
      <c r="C800" s="33"/>
      <c r="D800" s="34"/>
      <c r="E800" s="34"/>
      <c r="F800" s="34"/>
      <c r="G800" s="67"/>
      <c r="H800" s="29"/>
      <c r="I800" s="17"/>
      <c r="J800" s="17"/>
      <c r="P800" s="6"/>
    </row>
    <row r="801" spans="1:17">
      <c r="A801" s="31"/>
      <c r="B801" s="76" t="s">
        <v>24</v>
      </c>
      <c r="C801" s="31"/>
      <c r="D801" s="39"/>
      <c r="E801" s="85">
        <f>SUM(E800:E800)</f>
        <v>0</v>
      </c>
      <c r="F801" s="39"/>
      <c r="G801" s="31"/>
      <c r="H801" s="26"/>
      <c r="I801" s="17"/>
      <c r="J801" s="17"/>
      <c r="P801" s="6"/>
      <c r="Q801" s="47"/>
    </row>
    <row r="802" spans="1:17" ht="14.25">
      <c r="A802" s="31">
        <v>162</v>
      </c>
      <c r="B802" s="100" t="s">
        <v>504</v>
      </c>
      <c r="C802" s="31"/>
      <c r="D802" s="39"/>
      <c r="E802" s="39"/>
      <c r="F802" s="39"/>
      <c r="G802" s="31"/>
      <c r="H802" s="26"/>
      <c r="I802" s="38"/>
      <c r="J802" s="17"/>
      <c r="K802" s="21"/>
      <c r="P802" s="6"/>
    </row>
    <row r="803" spans="1:17">
      <c r="A803" s="31"/>
      <c r="B803" s="32" t="s">
        <v>17</v>
      </c>
      <c r="C803" s="31"/>
      <c r="D803" s="39"/>
      <c r="E803" s="39"/>
      <c r="F803" s="39"/>
      <c r="G803" s="31"/>
      <c r="H803" s="26"/>
      <c r="I803" s="38"/>
      <c r="J803" s="17"/>
      <c r="K803" s="21"/>
      <c r="P803" s="6"/>
    </row>
    <row r="804" spans="1:17">
      <c r="A804" s="31"/>
      <c r="B804" s="32" t="s">
        <v>505</v>
      </c>
      <c r="C804" s="33" t="s">
        <v>506</v>
      </c>
      <c r="D804" s="34" t="s">
        <v>20</v>
      </c>
      <c r="E804" s="58">
        <v>1193.77</v>
      </c>
      <c r="F804" s="34"/>
      <c r="G804" s="33"/>
      <c r="H804" s="29">
        <v>46209</v>
      </c>
      <c r="I804" s="38"/>
      <c r="J804" s="17"/>
      <c r="K804" s="21"/>
      <c r="P804" s="6"/>
    </row>
    <row r="805" spans="1:17">
      <c r="A805" s="31"/>
      <c r="B805" s="32" t="s">
        <v>507</v>
      </c>
      <c r="C805" s="33" t="s">
        <v>508</v>
      </c>
      <c r="D805" s="34" t="s">
        <v>20</v>
      </c>
      <c r="E805" s="58">
        <v>5841.55</v>
      </c>
      <c r="F805" s="34" t="s">
        <v>23</v>
      </c>
      <c r="G805" s="33"/>
      <c r="H805" s="29">
        <v>46226</v>
      </c>
      <c r="I805" s="38"/>
      <c r="J805" s="17"/>
      <c r="K805" s="21"/>
      <c r="P805" s="6"/>
    </row>
    <row r="806" spans="1:17">
      <c r="A806" s="31"/>
      <c r="B806" s="32"/>
      <c r="C806" s="33" t="s">
        <v>509</v>
      </c>
      <c r="D806" s="34" t="s">
        <v>20</v>
      </c>
      <c r="E806" s="58">
        <v>17612.64</v>
      </c>
      <c r="F806" s="34" t="s">
        <v>353</v>
      </c>
      <c r="G806" s="33"/>
      <c r="H806" s="29">
        <v>46226</v>
      </c>
      <c r="I806" s="38"/>
      <c r="J806" s="17"/>
      <c r="K806" s="21"/>
      <c r="P806" s="6"/>
    </row>
    <row r="807" spans="1:17">
      <c r="A807" s="31"/>
      <c r="B807" s="32"/>
      <c r="C807" s="33" t="s">
        <v>510</v>
      </c>
      <c r="D807" s="34" t="s">
        <v>20</v>
      </c>
      <c r="E807" s="58">
        <f>5801.75+8156.71+3719.97</f>
        <v>17678.43</v>
      </c>
      <c r="F807" s="34" t="s">
        <v>453</v>
      </c>
      <c r="G807" s="33"/>
      <c r="H807" s="29">
        <v>46226</v>
      </c>
      <c r="I807" s="38"/>
      <c r="J807" s="17"/>
      <c r="K807" s="21"/>
      <c r="P807" s="6"/>
    </row>
    <row r="808" spans="1:17">
      <c r="A808" s="31"/>
      <c r="B808" s="76" t="s">
        <v>24</v>
      </c>
      <c r="C808" s="31"/>
      <c r="D808" s="39"/>
      <c r="E808" s="85">
        <f>SUM(E804:E807)</f>
        <v>42326.39</v>
      </c>
      <c r="F808" s="39"/>
      <c r="G808" s="31"/>
      <c r="H808" s="26"/>
      <c r="I808" s="17"/>
      <c r="J808" s="17"/>
      <c r="P808" s="6"/>
    </row>
    <row r="809" spans="1:17" ht="14.25">
      <c r="A809" s="31">
        <v>163</v>
      </c>
      <c r="B809" s="100" t="s">
        <v>511</v>
      </c>
      <c r="C809" s="31"/>
      <c r="D809" s="39"/>
      <c r="E809" s="83"/>
      <c r="F809" s="39"/>
      <c r="G809" s="31"/>
      <c r="H809" s="36" t="s">
        <v>28</v>
      </c>
      <c r="I809" s="17"/>
      <c r="J809" s="17"/>
      <c r="P809" s="6"/>
    </row>
    <row r="810" spans="1:17">
      <c r="A810" s="31"/>
      <c r="B810" s="32" t="s">
        <v>17</v>
      </c>
      <c r="C810" s="31"/>
      <c r="D810" s="39"/>
      <c r="E810" s="83"/>
      <c r="F810" s="39"/>
      <c r="G810" s="31"/>
      <c r="H810" s="26"/>
      <c r="I810" s="17"/>
      <c r="J810" s="17"/>
      <c r="P810" s="6"/>
    </row>
    <row r="811" spans="1:17">
      <c r="A811" s="31"/>
      <c r="B811" s="39"/>
      <c r="C811" s="33"/>
      <c r="D811" s="34"/>
      <c r="E811" s="39"/>
      <c r="F811" s="39"/>
      <c r="G811" s="35"/>
      <c r="H811" s="29"/>
      <c r="I811" s="17"/>
      <c r="J811" s="17"/>
      <c r="P811" s="6"/>
    </row>
    <row r="812" spans="1:17">
      <c r="A812" s="31"/>
      <c r="B812" s="76" t="s">
        <v>24</v>
      </c>
      <c r="C812" s="31"/>
      <c r="D812" s="39"/>
      <c r="E812" s="126">
        <f>SUM(E811:E811)</f>
        <v>0</v>
      </c>
      <c r="F812" s="39"/>
      <c r="G812" s="31"/>
      <c r="H812" s="40"/>
      <c r="I812" s="17"/>
      <c r="J812" s="38"/>
      <c r="P812" s="6"/>
    </row>
    <row r="813" spans="1:17" ht="14.25">
      <c r="A813" s="31">
        <v>164</v>
      </c>
      <c r="B813" s="100" t="s">
        <v>512</v>
      </c>
      <c r="C813" s="31"/>
      <c r="D813" s="39"/>
      <c r="E813" s="39"/>
      <c r="F813" s="39"/>
      <c r="G813" s="31"/>
      <c r="H813" s="36" t="s">
        <v>28</v>
      </c>
      <c r="I813" s="38"/>
      <c r="J813" s="17"/>
      <c r="P813"/>
    </row>
    <row r="814" spans="1:17">
      <c r="A814" s="31"/>
      <c r="B814" s="32" t="s">
        <v>17</v>
      </c>
      <c r="C814" s="31"/>
      <c r="D814" s="39"/>
      <c r="E814" s="39"/>
      <c r="F814" s="39"/>
      <c r="G814" s="31"/>
      <c r="H814" s="26"/>
      <c r="I814" s="38"/>
      <c r="J814" s="17"/>
      <c r="P814"/>
    </row>
    <row r="815" spans="1:17">
      <c r="A815" s="31"/>
      <c r="B815" s="39"/>
      <c r="C815" s="33"/>
      <c r="D815" s="34"/>
      <c r="E815" s="39"/>
      <c r="F815" s="39"/>
      <c r="G815" s="67"/>
      <c r="H815" s="29"/>
      <c r="I815" s="38"/>
      <c r="J815" s="17"/>
      <c r="P815"/>
    </row>
    <row r="816" spans="1:17" ht="13.5" customHeight="1">
      <c r="A816" s="31"/>
      <c r="B816" s="76" t="s">
        <v>24</v>
      </c>
      <c r="C816" s="31"/>
      <c r="D816" s="39"/>
      <c r="E816" s="85">
        <f>SUM(E815:E815)</f>
        <v>0</v>
      </c>
      <c r="F816" s="39"/>
      <c r="G816" s="31"/>
      <c r="H816" s="26"/>
      <c r="I816" s="17"/>
      <c r="J816" s="17"/>
      <c r="P816"/>
    </row>
    <row r="817" spans="1:16" ht="14.25">
      <c r="A817" s="31">
        <v>165</v>
      </c>
      <c r="B817" s="100" t="s">
        <v>513</v>
      </c>
      <c r="C817" s="31"/>
      <c r="D817" s="39"/>
      <c r="E817" s="39"/>
      <c r="F817" s="39"/>
      <c r="G817" s="31"/>
      <c r="H817" s="26"/>
      <c r="I817" s="17"/>
      <c r="J817" s="17"/>
      <c r="P817" s="6"/>
    </row>
    <row r="818" spans="1:16">
      <c r="A818" s="31"/>
      <c r="B818" s="32" t="s">
        <v>17</v>
      </c>
      <c r="C818" s="31"/>
      <c r="D818" s="39"/>
      <c r="E818" s="39"/>
      <c r="F818" s="39"/>
      <c r="G818" s="31"/>
      <c r="H818" s="26"/>
      <c r="I818" s="17"/>
      <c r="J818" s="17"/>
      <c r="P818" s="6"/>
    </row>
    <row r="819" spans="1:16">
      <c r="A819" s="31"/>
      <c r="B819" s="39" t="s">
        <v>30</v>
      </c>
      <c r="C819" s="33" t="s">
        <v>514</v>
      </c>
      <c r="D819" s="34" t="s">
        <v>20</v>
      </c>
      <c r="E819" s="34">
        <v>33978.79</v>
      </c>
      <c r="F819" s="34" t="s">
        <v>72</v>
      </c>
      <c r="G819" s="35"/>
      <c r="H819" s="29">
        <v>46212</v>
      </c>
      <c r="I819" s="17"/>
      <c r="J819" s="17"/>
      <c r="P819" s="6"/>
    </row>
    <row r="820" spans="1:16">
      <c r="A820" s="31"/>
      <c r="B820" s="39"/>
      <c r="C820" s="33" t="s">
        <v>515</v>
      </c>
      <c r="D820" s="34" t="s">
        <v>20</v>
      </c>
      <c r="E820" s="34">
        <v>37292.19</v>
      </c>
      <c r="F820" s="34" t="s">
        <v>344</v>
      </c>
      <c r="G820" s="35"/>
      <c r="H820" s="29">
        <v>46212</v>
      </c>
      <c r="I820" s="17"/>
      <c r="J820" s="17"/>
      <c r="P820" s="6"/>
    </row>
    <row r="821" spans="1:16">
      <c r="A821" s="31"/>
      <c r="B821" s="39"/>
      <c r="C821" s="33" t="s">
        <v>516</v>
      </c>
      <c r="D821" s="34" t="s">
        <v>20</v>
      </c>
      <c r="E821" s="34">
        <v>10786.45</v>
      </c>
      <c r="F821" s="34" t="s">
        <v>81</v>
      </c>
      <c r="G821" s="35"/>
      <c r="H821" s="29">
        <v>46212</v>
      </c>
      <c r="I821" s="17"/>
      <c r="J821" s="17"/>
      <c r="P821" s="6"/>
    </row>
    <row r="822" spans="1:16">
      <c r="A822" s="31"/>
      <c r="B822" s="76" t="s">
        <v>24</v>
      </c>
      <c r="C822" s="31"/>
      <c r="D822" s="39"/>
      <c r="E822" s="85">
        <f>SUM(E819:E821)</f>
        <v>82057.430000000008</v>
      </c>
      <c r="F822" s="39"/>
      <c r="G822" s="31"/>
      <c r="H822" s="26"/>
      <c r="I822" s="17"/>
      <c r="J822" s="17"/>
      <c r="M822" s="21"/>
      <c r="N822" s="47"/>
      <c r="O822" s="21"/>
      <c r="P822" s="46"/>
    </row>
    <row r="823" spans="1:16" ht="14.25">
      <c r="A823" s="31">
        <v>166</v>
      </c>
      <c r="B823" s="100" t="s">
        <v>517</v>
      </c>
      <c r="C823" s="31"/>
      <c r="D823" s="39"/>
      <c r="E823" s="39"/>
      <c r="F823" s="39"/>
      <c r="G823" s="31"/>
      <c r="H823" s="26"/>
      <c r="I823" s="17"/>
      <c r="J823" s="17"/>
      <c r="P823" s="6"/>
    </row>
    <row r="824" spans="1:16">
      <c r="A824" s="31"/>
      <c r="B824" s="32" t="s">
        <v>17</v>
      </c>
      <c r="C824" s="31"/>
      <c r="D824" s="39"/>
      <c r="E824" s="39"/>
      <c r="F824" s="39"/>
      <c r="G824" s="31"/>
      <c r="H824" s="26"/>
      <c r="I824" s="17"/>
      <c r="J824" s="17"/>
      <c r="P824" s="6"/>
    </row>
    <row r="825" spans="1:16">
      <c r="A825" s="31"/>
      <c r="B825" s="39"/>
      <c r="C825" s="33"/>
      <c r="D825" s="34"/>
      <c r="E825" s="58"/>
      <c r="F825" s="34"/>
      <c r="G825" s="33"/>
      <c r="H825" s="29"/>
      <c r="I825" s="17"/>
      <c r="J825" s="17"/>
      <c r="P825" s="6"/>
    </row>
    <row r="826" spans="1:16">
      <c r="A826" s="31"/>
      <c r="B826" s="76" t="s">
        <v>24</v>
      </c>
      <c r="C826" s="31"/>
      <c r="D826" s="39"/>
      <c r="E826" s="85">
        <f>SUM(E825:E825)</f>
        <v>0</v>
      </c>
      <c r="F826" s="39"/>
      <c r="G826" s="31"/>
      <c r="H826" s="26"/>
      <c r="I826" s="17"/>
      <c r="J826" s="17"/>
      <c r="P826" s="6"/>
    </row>
    <row r="827" spans="1:16" ht="14.25">
      <c r="A827" s="31">
        <v>167</v>
      </c>
      <c r="B827" s="100" t="s">
        <v>518</v>
      </c>
      <c r="C827" s="31"/>
      <c r="D827" s="39"/>
      <c r="E827" s="83"/>
      <c r="F827" s="39"/>
      <c r="G827" s="31"/>
      <c r="H827" s="26"/>
      <c r="I827" s="17"/>
      <c r="J827" s="17"/>
      <c r="P827"/>
    </row>
    <row r="828" spans="1:16">
      <c r="A828" s="31"/>
      <c r="B828" s="32" t="s">
        <v>17</v>
      </c>
      <c r="C828" s="31"/>
      <c r="D828" s="39"/>
      <c r="E828" s="83"/>
      <c r="F828" s="39"/>
      <c r="G828" s="31"/>
      <c r="H828" s="26"/>
      <c r="I828" s="17"/>
      <c r="J828" s="17"/>
      <c r="P828"/>
    </row>
    <row r="829" spans="1:16">
      <c r="A829" s="92"/>
      <c r="B829" s="93"/>
      <c r="C829" s="33"/>
      <c r="D829" s="34"/>
      <c r="E829" s="61"/>
      <c r="F829" s="34"/>
      <c r="G829" s="35"/>
      <c r="H829" s="29"/>
      <c r="I829" s="17"/>
      <c r="J829" s="17"/>
      <c r="P829"/>
    </row>
    <row r="830" spans="1:16">
      <c r="A830" s="31"/>
      <c r="B830" s="76" t="s">
        <v>24</v>
      </c>
      <c r="C830" s="31"/>
      <c r="D830" s="39"/>
      <c r="E830" s="126">
        <f>SUM(E829:E829)</f>
        <v>0</v>
      </c>
      <c r="F830" s="39"/>
      <c r="G830" s="31"/>
      <c r="H830" s="26"/>
      <c r="I830" s="17"/>
      <c r="J830" s="17"/>
      <c r="N830" s="5" t="s">
        <v>519</v>
      </c>
      <c r="P830" s="6"/>
    </row>
    <row r="831" spans="1:16" ht="14.25">
      <c r="A831" s="31">
        <v>168</v>
      </c>
      <c r="B831" s="100" t="s">
        <v>520</v>
      </c>
      <c r="C831" s="31"/>
      <c r="D831" s="39"/>
      <c r="E831" s="39"/>
      <c r="F831" s="39"/>
      <c r="G831" s="31"/>
      <c r="H831" s="36" t="s">
        <v>28</v>
      </c>
      <c r="I831" s="17"/>
      <c r="J831" s="17"/>
      <c r="P831"/>
    </row>
    <row r="832" spans="1:16">
      <c r="A832" s="31"/>
      <c r="B832" s="32" t="s">
        <v>17</v>
      </c>
      <c r="C832" s="31"/>
      <c r="D832" s="39"/>
      <c r="E832" s="39"/>
      <c r="F832" s="39"/>
      <c r="G832" s="31"/>
      <c r="H832" s="26"/>
      <c r="I832" s="17"/>
      <c r="J832" s="17"/>
      <c r="P832"/>
    </row>
    <row r="833" spans="1:16">
      <c r="A833" s="31"/>
      <c r="B833" s="39"/>
      <c r="C833" s="33"/>
      <c r="D833" s="34"/>
      <c r="E833" s="34"/>
      <c r="F833" s="34"/>
      <c r="G833" s="35"/>
      <c r="H833" s="26"/>
      <c r="I833" s="17"/>
      <c r="J833" s="17"/>
      <c r="P833"/>
    </row>
    <row r="834" spans="1:16">
      <c r="A834" s="31"/>
      <c r="B834" s="76" t="s">
        <v>24</v>
      </c>
      <c r="C834" s="31"/>
      <c r="D834" s="39"/>
      <c r="E834" s="85">
        <f>SUM(E833:E833)</f>
        <v>0</v>
      </c>
      <c r="F834" s="39"/>
      <c r="G834" s="31"/>
      <c r="H834" s="26"/>
      <c r="I834" s="17"/>
      <c r="J834" s="17"/>
      <c r="P834"/>
    </row>
    <row r="835" spans="1:16" ht="14.25">
      <c r="A835" s="31">
        <v>169</v>
      </c>
      <c r="B835" s="100" t="s">
        <v>521</v>
      </c>
      <c r="C835" s="31"/>
      <c r="D835" s="39"/>
      <c r="E835" s="83"/>
      <c r="F835" s="39"/>
      <c r="G835" s="31"/>
      <c r="H835" s="26"/>
      <c r="I835" s="17"/>
      <c r="J835" s="17"/>
      <c r="P835" s="6"/>
    </row>
    <row r="836" spans="1:16">
      <c r="A836" s="31"/>
      <c r="B836" s="32" t="s">
        <v>17</v>
      </c>
      <c r="C836" s="31"/>
      <c r="D836" s="39"/>
      <c r="E836" s="83"/>
      <c r="F836" s="39"/>
      <c r="G836" s="31"/>
      <c r="H836" s="26"/>
      <c r="I836" s="17"/>
      <c r="J836" s="17"/>
      <c r="P836" s="6"/>
    </row>
    <row r="837" spans="1:16">
      <c r="A837" s="31"/>
      <c r="B837" s="39"/>
      <c r="C837" s="33" t="s">
        <v>522</v>
      </c>
      <c r="D837" s="34" t="s">
        <v>20</v>
      </c>
      <c r="E837" s="34">
        <f>13402.29+1908.27</f>
        <v>15310.560000000001</v>
      </c>
      <c r="F837" s="34" t="s">
        <v>302</v>
      </c>
      <c r="G837" s="35"/>
      <c r="H837" s="29">
        <v>46205</v>
      </c>
      <c r="I837" s="17"/>
      <c r="J837" s="17"/>
      <c r="P837" s="6"/>
    </row>
    <row r="838" spans="1:16">
      <c r="A838" s="31"/>
      <c r="B838" s="39"/>
      <c r="C838" s="33" t="s">
        <v>50</v>
      </c>
      <c r="D838" s="34" t="s">
        <v>20</v>
      </c>
      <c r="E838" s="34">
        <v>5250</v>
      </c>
      <c r="F838" s="34" t="s">
        <v>98</v>
      </c>
      <c r="G838" s="35"/>
      <c r="H838" s="29">
        <v>46205</v>
      </c>
      <c r="I838" s="17"/>
      <c r="J838" s="17"/>
      <c r="P838" s="6"/>
    </row>
    <row r="839" spans="1:16">
      <c r="A839" s="31"/>
      <c r="B839" s="76" t="s">
        <v>24</v>
      </c>
      <c r="C839" s="31"/>
      <c r="D839" s="39"/>
      <c r="E839" s="126">
        <f>SUM(E837:E838)</f>
        <v>20560.560000000001</v>
      </c>
      <c r="F839" s="39"/>
      <c r="G839" s="31"/>
      <c r="H839" s="26"/>
      <c r="I839" s="17"/>
      <c r="J839" s="17"/>
      <c r="P839" s="6"/>
    </row>
    <row r="840" spans="1:16" ht="14.25">
      <c r="A840" s="31">
        <v>170</v>
      </c>
      <c r="B840" s="100" t="s">
        <v>523</v>
      </c>
      <c r="C840" s="31"/>
      <c r="D840" s="39"/>
      <c r="E840" s="83"/>
      <c r="F840" s="39"/>
      <c r="G840" s="31"/>
      <c r="H840" s="36" t="s">
        <v>28</v>
      </c>
      <c r="I840" s="17"/>
      <c r="J840" s="17"/>
      <c r="P840" s="6"/>
    </row>
    <row r="841" spans="1:16">
      <c r="A841" s="31"/>
      <c r="B841" s="32" t="s">
        <v>17</v>
      </c>
      <c r="C841" s="31"/>
      <c r="D841" s="39"/>
      <c r="E841" s="83"/>
      <c r="F841" s="39"/>
      <c r="G841" s="31"/>
      <c r="H841" s="26"/>
      <c r="I841" s="17"/>
      <c r="J841" s="17"/>
      <c r="P841" s="6"/>
    </row>
    <row r="842" spans="1:16">
      <c r="A842" s="31"/>
      <c r="B842" s="32" t="s">
        <v>524</v>
      </c>
      <c r="C842" s="33" t="s">
        <v>166</v>
      </c>
      <c r="D842" s="34" t="s">
        <v>20</v>
      </c>
      <c r="E842" s="83">
        <v>2759.61</v>
      </c>
      <c r="F842" s="39" t="s">
        <v>23</v>
      </c>
      <c r="G842" s="35"/>
      <c r="H842" s="29">
        <v>46226</v>
      </c>
      <c r="I842" s="17"/>
      <c r="J842" s="17"/>
      <c r="P842" s="6"/>
    </row>
    <row r="843" spans="1:16">
      <c r="A843" s="31"/>
      <c r="B843" s="32" t="s">
        <v>256</v>
      </c>
      <c r="C843" s="33" t="s">
        <v>525</v>
      </c>
      <c r="D843" s="34" t="s">
        <v>20</v>
      </c>
      <c r="E843" s="83">
        <f>2707.68+423.66+5691.24+3448.54+2473.53+10521.48+1164.29</f>
        <v>26430.42</v>
      </c>
      <c r="F843" s="39" t="s">
        <v>526</v>
      </c>
      <c r="G843" s="35"/>
      <c r="H843" s="29" t="s">
        <v>442</v>
      </c>
      <c r="I843" s="17"/>
      <c r="J843" s="17"/>
      <c r="P843" s="6"/>
    </row>
    <row r="844" spans="1:16">
      <c r="A844" s="31"/>
      <c r="B844" s="32"/>
      <c r="C844" s="33" t="s">
        <v>50</v>
      </c>
      <c r="D844" s="34" t="s">
        <v>20</v>
      </c>
      <c r="E844" s="83">
        <v>31500</v>
      </c>
      <c r="F844" s="39" t="s">
        <v>527</v>
      </c>
      <c r="G844" s="35"/>
      <c r="H844" s="29" t="s">
        <v>442</v>
      </c>
      <c r="I844" s="17"/>
      <c r="J844" s="17"/>
      <c r="P844" s="6"/>
    </row>
    <row r="845" spans="1:16">
      <c r="A845" s="31"/>
      <c r="B845" s="76" t="s">
        <v>24</v>
      </c>
      <c r="C845" s="31"/>
      <c r="D845" s="39"/>
      <c r="E845" s="85">
        <f>SUM(E842:E844)</f>
        <v>60690.03</v>
      </c>
      <c r="F845" s="39"/>
      <c r="G845" s="31"/>
      <c r="H845" s="26"/>
      <c r="I845" s="17"/>
      <c r="J845" s="17"/>
      <c r="P845" s="6"/>
    </row>
    <row r="846" spans="1:16" ht="14.25">
      <c r="A846" s="31">
        <v>171</v>
      </c>
      <c r="B846" s="100" t="s">
        <v>528</v>
      </c>
      <c r="C846" s="31"/>
      <c r="D846" s="39"/>
      <c r="E846" s="83"/>
      <c r="F846" s="39"/>
      <c r="G846" s="31"/>
      <c r="H846" s="26"/>
      <c r="I846" s="38"/>
      <c r="J846" s="17"/>
      <c r="P846" s="6"/>
    </row>
    <row r="847" spans="1:16">
      <c r="A847" s="31"/>
      <c r="B847" s="32" t="s">
        <v>17</v>
      </c>
      <c r="C847" s="31"/>
      <c r="D847" s="39"/>
      <c r="E847" s="83"/>
      <c r="F847" s="39"/>
      <c r="G847" s="31"/>
      <c r="H847" s="26"/>
      <c r="I847" s="38"/>
      <c r="J847" s="17"/>
      <c r="P847" s="6"/>
    </row>
    <row r="848" spans="1:16">
      <c r="A848" s="31"/>
      <c r="B848" s="32" t="s">
        <v>84</v>
      </c>
      <c r="C848" s="33" t="s">
        <v>85</v>
      </c>
      <c r="D848" s="34" t="s">
        <v>20</v>
      </c>
      <c r="E848" s="34">
        <v>664.28</v>
      </c>
      <c r="F848" s="34" t="s">
        <v>529</v>
      </c>
      <c r="G848" s="35"/>
      <c r="H848" s="29">
        <v>46211</v>
      </c>
      <c r="I848" s="38"/>
      <c r="J848" s="17"/>
      <c r="P848" s="6"/>
    </row>
    <row r="849" spans="1:16">
      <c r="A849" s="31"/>
      <c r="B849" s="76" t="s">
        <v>24</v>
      </c>
      <c r="C849" s="31"/>
      <c r="D849" s="39"/>
      <c r="E849" s="126">
        <f>SUM(E848:E848)</f>
        <v>664.28</v>
      </c>
      <c r="F849" s="39"/>
      <c r="G849" s="31"/>
      <c r="H849" s="26"/>
      <c r="I849" s="38"/>
      <c r="J849" s="17"/>
      <c r="K849" s="40"/>
      <c r="L849" s="60"/>
      <c r="M849" s="41"/>
      <c r="N849" s="42"/>
      <c r="O849" s="42"/>
      <c r="P849" s="42"/>
    </row>
    <row r="850" spans="1:16" ht="14.25">
      <c r="A850" s="31">
        <v>172</v>
      </c>
      <c r="B850" s="100" t="s">
        <v>530</v>
      </c>
      <c r="C850" s="31"/>
      <c r="D850" s="39"/>
      <c r="E850" s="39"/>
      <c r="F850" s="39"/>
      <c r="G850" s="31"/>
      <c r="H850" s="36" t="s">
        <v>28</v>
      </c>
      <c r="I850" s="17"/>
      <c r="J850" s="17"/>
      <c r="P850" s="6"/>
    </row>
    <row r="851" spans="1:16">
      <c r="A851" s="31"/>
      <c r="B851" s="32" t="s">
        <v>17</v>
      </c>
      <c r="C851" s="31"/>
      <c r="D851" s="39"/>
      <c r="E851" s="39"/>
      <c r="F851" s="39"/>
      <c r="G851" s="31"/>
      <c r="H851" s="26"/>
      <c r="I851" s="17"/>
      <c r="J851" s="17"/>
      <c r="P851" s="6"/>
    </row>
    <row r="852" spans="1:16">
      <c r="A852" s="31"/>
      <c r="B852" s="32"/>
      <c r="C852" s="33"/>
      <c r="D852" s="34"/>
      <c r="E852" s="34"/>
      <c r="F852" s="34"/>
      <c r="G852" s="35"/>
      <c r="H852" s="29"/>
      <c r="I852" s="17"/>
      <c r="J852" s="17"/>
      <c r="P852" s="6"/>
    </row>
    <row r="853" spans="1:16">
      <c r="A853" s="31"/>
      <c r="B853" s="76" t="s">
        <v>24</v>
      </c>
      <c r="C853" s="31"/>
      <c r="D853" s="39"/>
      <c r="E853" s="85">
        <f>SUM(E852:E852)</f>
        <v>0</v>
      </c>
      <c r="F853" s="39"/>
      <c r="G853" s="31"/>
      <c r="H853" s="40"/>
      <c r="I853" s="17"/>
      <c r="J853" s="38"/>
      <c r="P853" s="6"/>
    </row>
    <row r="854" spans="1:16" ht="14.25">
      <c r="A854" s="31">
        <v>173</v>
      </c>
      <c r="B854" s="100" t="s">
        <v>531</v>
      </c>
      <c r="C854" s="31"/>
      <c r="D854" s="39"/>
      <c r="E854" s="39"/>
      <c r="F854" s="39"/>
      <c r="G854" s="31"/>
      <c r="H854" s="26"/>
      <c r="I854" s="17"/>
      <c r="J854" s="17"/>
      <c r="P854" s="6"/>
    </row>
    <row r="855" spans="1:16">
      <c r="A855" s="31"/>
      <c r="B855" s="32" t="s">
        <v>17</v>
      </c>
      <c r="C855" s="31"/>
      <c r="D855" s="39"/>
      <c r="E855" s="39"/>
      <c r="F855" s="39"/>
      <c r="G855" s="31"/>
      <c r="H855" s="26"/>
      <c r="I855" s="17"/>
      <c r="J855" s="17"/>
      <c r="P855" s="6"/>
    </row>
    <row r="856" spans="1:16">
      <c r="A856" s="31"/>
      <c r="B856" s="39" t="s">
        <v>46</v>
      </c>
      <c r="C856" s="33" t="s">
        <v>532</v>
      </c>
      <c r="D856" s="34" t="s">
        <v>20</v>
      </c>
      <c r="E856" s="34">
        <v>1157.01</v>
      </c>
      <c r="F856" s="34" t="s">
        <v>54</v>
      </c>
      <c r="G856" s="35"/>
      <c r="H856" s="29">
        <v>46225</v>
      </c>
      <c r="I856" s="17"/>
      <c r="J856" s="17"/>
      <c r="P856" s="6"/>
    </row>
    <row r="857" spans="1:16">
      <c r="A857" s="31"/>
      <c r="B857" s="39"/>
      <c r="C857" s="33" t="s">
        <v>533</v>
      </c>
      <c r="D857" s="34" t="s">
        <v>20</v>
      </c>
      <c r="E857" s="34">
        <f>3366.66+2242.48</f>
        <v>5609.1399999999994</v>
      </c>
      <c r="F857" s="34" t="s">
        <v>534</v>
      </c>
      <c r="G857" s="35"/>
      <c r="H857" s="29">
        <v>46225</v>
      </c>
      <c r="I857" s="17"/>
      <c r="J857" s="17"/>
      <c r="P857" s="6"/>
    </row>
    <row r="858" spans="1:16">
      <c r="A858" s="31"/>
      <c r="B858" s="39"/>
      <c r="C858" s="33" t="s">
        <v>535</v>
      </c>
      <c r="D858" s="34" t="s">
        <v>20</v>
      </c>
      <c r="E858" s="34">
        <v>2765.58</v>
      </c>
      <c r="F858" s="34" t="s">
        <v>23</v>
      </c>
      <c r="G858" s="35"/>
      <c r="H858" s="29">
        <v>46225</v>
      </c>
      <c r="I858" s="17"/>
      <c r="J858" s="17"/>
      <c r="P858" s="6"/>
    </row>
    <row r="859" spans="1:16">
      <c r="A859" s="31"/>
      <c r="B859" s="39"/>
      <c r="C859" s="33" t="s">
        <v>536</v>
      </c>
      <c r="D859" s="34" t="s">
        <v>20</v>
      </c>
      <c r="E859" s="34">
        <v>926.18</v>
      </c>
      <c r="F859" s="34" t="s">
        <v>23</v>
      </c>
      <c r="G859" s="35"/>
      <c r="H859" s="29">
        <v>46225</v>
      </c>
      <c r="I859" s="17"/>
      <c r="J859" s="17"/>
      <c r="P859" s="6"/>
    </row>
    <row r="860" spans="1:16">
      <c r="A860" s="31"/>
      <c r="B860" s="39"/>
      <c r="C860" s="33" t="s">
        <v>50</v>
      </c>
      <c r="D860" s="34" t="s">
        <v>20</v>
      </c>
      <c r="E860" s="34">
        <f>4*3500</f>
        <v>14000</v>
      </c>
      <c r="F860" s="34" t="s">
        <v>156</v>
      </c>
      <c r="G860" s="35"/>
      <c r="H860" s="29">
        <v>46225</v>
      </c>
      <c r="I860" s="17"/>
      <c r="J860" s="17"/>
      <c r="P860" s="6"/>
    </row>
    <row r="861" spans="1:16">
      <c r="A861" s="31"/>
      <c r="B861" s="76" t="s">
        <v>24</v>
      </c>
      <c r="C861" s="31"/>
      <c r="D861" s="39"/>
      <c r="E861" s="85">
        <f>SUM(E856:E860)</f>
        <v>24457.91</v>
      </c>
      <c r="F861" s="39"/>
      <c r="G861" s="31"/>
      <c r="H861" s="26"/>
      <c r="I861" s="27"/>
      <c r="J861" s="17"/>
      <c r="P861"/>
    </row>
    <row r="862" spans="1:16" ht="14.25">
      <c r="A862" s="31">
        <v>174</v>
      </c>
      <c r="B862" s="100" t="s">
        <v>537</v>
      </c>
      <c r="C862" s="31"/>
      <c r="D862" s="39"/>
      <c r="E862" s="83"/>
      <c r="F862" s="39"/>
      <c r="G862" s="31"/>
      <c r="H862" s="26"/>
      <c r="I862" s="17"/>
      <c r="J862" s="17"/>
      <c r="P862" s="6"/>
    </row>
    <row r="863" spans="1:16">
      <c r="A863" s="31"/>
      <c r="B863" s="32" t="s">
        <v>17</v>
      </c>
      <c r="C863" s="31"/>
      <c r="D863" s="39"/>
      <c r="E863" s="83"/>
      <c r="F863" s="39"/>
      <c r="G863" s="71"/>
      <c r="H863" s="26"/>
      <c r="I863" s="17"/>
      <c r="J863" s="17"/>
      <c r="P863" s="6"/>
    </row>
    <row r="864" spans="1:16">
      <c r="A864" s="31"/>
      <c r="B864" s="39"/>
      <c r="C864" s="81"/>
      <c r="D864" s="34"/>
      <c r="E864" s="34"/>
      <c r="F864" s="34"/>
      <c r="G864" s="35"/>
      <c r="H864" s="29"/>
      <c r="I864" s="17"/>
      <c r="J864" s="17"/>
      <c r="P864" s="6"/>
    </row>
    <row r="865" spans="1:18">
      <c r="A865" s="31"/>
      <c r="B865" s="76" t="s">
        <v>24</v>
      </c>
      <c r="C865" s="31"/>
      <c r="D865" s="39"/>
      <c r="E865" s="126">
        <f>SUM(E864:E864)</f>
        <v>0</v>
      </c>
      <c r="F865" s="39"/>
      <c r="G865" s="31"/>
      <c r="H865" s="26"/>
      <c r="I865" s="17"/>
      <c r="J865" s="17"/>
      <c r="P865" s="30"/>
    </row>
    <row r="866" spans="1:18" ht="14.25">
      <c r="A866" s="31">
        <v>175</v>
      </c>
      <c r="B866" s="100" t="s">
        <v>538</v>
      </c>
      <c r="C866" s="31"/>
      <c r="D866" s="39"/>
      <c r="E866" s="39"/>
      <c r="F866" s="39"/>
      <c r="G866" s="31"/>
      <c r="H866" s="26"/>
      <c r="I866" s="17"/>
      <c r="J866" s="17"/>
      <c r="P866" s="6"/>
    </row>
    <row r="867" spans="1:18">
      <c r="A867" s="31"/>
      <c r="B867" s="32" t="s">
        <v>17</v>
      </c>
      <c r="C867" s="31"/>
      <c r="D867" s="39"/>
      <c r="E867" s="39"/>
      <c r="F867" s="39"/>
      <c r="G867" s="31"/>
      <c r="H867" s="26"/>
      <c r="I867" s="17"/>
      <c r="J867" s="17"/>
      <c r="P867" s="6"/>
    </row>
    <row r="868" spans="1:18">
      <c r="A868" s="31"/>
      <c r="B868" s="32" t="s">
        <v>46</v>
      </c>
      <c r="C868" s="33" t="s">
        <v>539</v>
      </c>
      <c r="D868" s="34" t="s">
        <v>20</v>
      </c>
      <c r="E868" s="58">
        <f>1908.27+5904.8+6107.63</f>
        <v>13920.7</v>
      </c>
      <c r="F868" s="34" t="s">
        <v>540</v>
      </c>
      <c r="G868" s="33"/>
      <c r="H868" s="29" t="s">
        <v>541</v>
      </c>
      <c r="I868" s="17"/>
      <c r="J868" s="17"/>
      <c r="O868" s="5"/>
      <c r="P868" s="30"/>
    </row>
    <row r="869" spans="1:18">
      <c r="A869" s="31"/>
      <c r="B869" s="76" t="s">
        <v>24</v>
      </c>
      <c r="C869" s="31"/>
      <c r="D869" s="39"/>
      <c r="E869" s="85">
        <f>SUM(E868:E868)</f>
        <v>13920.7</v>
      </c>
      <c r="F869" s="39"/>
      <c r="G869" s="31"/>
      <c r="H869" s="26"/>
      <c r="I869" s="17"/>
      <c r="J869" s="17"/>
      <c r="O869" s="5"/>
      <c r="P869" s="30"/>
    </row>
    <row r="870" spans="1:18" ht="14.25">
      <c r="A870" s="31">
        <v>176</v>
      </c>
      <c r="B870" s="100" t="s">
        <v>542</v>
      </c>
      <c r="C870" s="31"/>
      <c r="D870" s="39"/>
      <c r="E870" s="39"/>
      <c r="F870" s="39"/>
      <c r="G870" s="31"/>
      <c r="H870" s="26"/>
      <c r="I870" s="38"/>
      <c r="J870" s="17"/>
      <c r="P870"/>
    </row>
    <row r="871" spans="1:18">
      <c r="A871" s="31"/>
      <c r="B871" s="32" t="s">
        <v>17</v>
      </c>
      <c r="C871" s="31"/>
      <c r="D871" s="39"/>
      <c r="E871" s="39"/>
      <c r="F871" s="39"/>
      <c r="G871" s="31"/>
      <c r="H871" s="26"/>
      <c r="I871" s="38"/>
      <c r="J871" s="17"/>
      <c r="P871"/>
    </row>
    <row r="872" spans="1:18">
      <c r="A872" s="31"/>
      <c r="B872" s="39" t="s">
        <v>543</v>
      </c>
      <c r="C872" s="33" t="s">
        <v>544</v>
      </c>
      <c r="D872" s="34" t="s">
        <v>20</v>
      </c>
      <c r="E872" s="39">
        <v>1782.48</v>
      </c>
      <c r="F872" s="39" t="s">
        <v>23</v>
      </c>
      <c r="G872" s="35"/>
      <c r="H872" s="29">
        <v>46233</v>
      </c>
      <c r="I872" s="17"/>
      <c r="J872" s="17"/>
      <c r="P872"/>
    </row>
    <row r="873" spans="1:18">
      <c r="A873" s="31"/>
      <c r="B873" s="76" t="s">
        <v>24</v>
      </c>
      <c r="C873" s="31"/>
      <c r="D873" s="39"/>
      <c r="E873" s="85">
        <f>SUM(E872:E872)</f>
        <v>1782.48</v>
      </c>
      <c r="F873" s="39"/>
      <c r="G873" s="31"/>
      <c r="H873" s="26"/>
      <c r="I873" s="17"/>
      <c r="J873" s="17"/>
      <c r="K873" s="40"/>
      <c r="L873" s="42"/>
      <c r="M873" s="51"/>
      <c r="N873" s="27"/>
      <c r="O873" s="27"/>
      <c r="P873" s="27"/>
      <c r="Q873" s="52"/>
      <c r="R873" s="54"/>
    </row>
    <row r="874" spans="1:18" ht="14.25">
      <c r="A874" s="31">
        <v>177</v>
      </c>
      <c r="B874" s="100" t="s">
        <v>545</v>
      </c>
      <c r="C874" s="31"/>
      <c r="D874" s="39"/>
      <c r="E874" s="39"/>
      <c r="F874" s="39"/>
      <c r="G874" s="31"/>
      <c r="H874" s="36" t="s">
        <v>28</v>
      </c>
      <c r="I874" s="17"/>
      <c r="J874" s="17"/>
      <c r="P874" s="6"/>
    </row>
    <row r="875" spans="1:18">
      <c r="A875" s="31"/>
      <c r="B875" s="32" t="s">
        <v>17</v>
      </c>
      <c r="C875" s="31"/>
      <c r="D875" s="39"/>
      <c r="E875" s="39"/>
      <c r="F875" s="39"/>
      <c r="G875" s="31"/>
      <c r="H875" s="26"/>
      <c r="I875" s="17"/>
      <c r="J875" s="17"/>
      <c r="P875" s="6"/>
    </row>
    <row r="876" spans="1:18">
      <c r="A876" s="31"/>
      <c r="B876" s="32" t="s">
        <v>546</v>
      </c>
      <c r="C876" s="33" t="s">
        <v>547</v>
      </c>
      <c r="D876" s="34" t="s">
        <v>20</v>
      </c>
      <c r="E876" s="39">
        <f>3063.16+1689.41</f>
        <v>4752.57</v>
      </c>
      <c r="F876" s="39" t="s">
        <v>72</v>
      </c>
      <c r="G876" s="35"/>
      <c r="H876" s="29">
        <v>46209</v>
      </c>
      <c r="I876" s="17"/>
      <c r="J876" s="17"/>
      <c r="P876" s="6"/>
    </row>
    <row r="877" spans="1:18">
      <c r="A877" s="31"/>
      <c r="B877" s="32" t="s">
        <v>548</v>
      </c>
      <c r="C877" s="33" t="s">
        <v>104</v>
      </c>
      <c r="D877" s="34" t="s">
        <v>20</v>
      </c>
      <c r="E877" s="39">
        <v>984.08</v>
      </c>
      <c r="F877" s="39"/>
      <c r="G877" s="35"/>
      <c r="H877" s="29">
        <v>46211</v>
      </c>
      <c r="I877" s="17"/>
      <c r="J877" s="17"/>
      <c r="P877" s="6"/>
    </row>
    <row r="878" spans="1:18">
      <c r="A878" s="31"/>
      <c r="B878" s="32"/>
      <c r="C878" s="33" t="s">
        <v>183</v>
      </c>
      <c r="D878" s="34" t="s">
        <v>20</v>
      </c>
      <c r="E878" s="39">
        <v>7326.22</v>
      </c>
      <c r="F878" s="39" t="s">
        <v>23</v>
      </c>
      <c r="G878" s="35"/>
      <c r="H878" s="29">
        <v>46211</v>
      </c>
      <c r="I878" s="17"/>
      <c r="J878" s="17"/>
      <c r="P878" s="6"/>
    </row>
    <row r="879" spans="1:18">
      <c r="A879" s="31"/>
      <c r="B879" s="32"/>
      <c r="C879" s="33" t="s">
        <v>549</v>
      </c>
      <c r="D879" s="34" t="s">
        <v>20</v>
      </c>
      <c r="E879" s="39">
        <v>14890.11</v>
      </c>
      <c r="F879" s="39" t="s">
        <v>550</v>
      </c>
      <c r="G879" s="35"/>
      <c r="H879" s="29">
        <v>46211</v>
      </c>
      <c r="I879" s="17"/>
      <c r="J879" s="17"/>
      <c r="P879" s="6"/>
    </row>
    <row r="880" spans="1:18">
      <c r="A880" s="31"/>
      <c r="B880" s="32"/>
      <c r="C880" s="33" t="s">
        <v>551</v>
      </c>
      <c r="D880" s="34" t="s">
        <v>20</v>
      </c>
      <c r="E880" s="39">
        <v>1025.4000000000001</v>
      </c>
      <c r="F880" s="39" t="s">
        <v>23</v>
      </c>
      <c r="G880" s="35"/>
      <c r="H880" s="29">
        <v>46211</v>
      </c>
      <c r="I880" s="17"/>
      <c r="J880" s="17"/>
      <c r="P880" s="6"/>
    </row>
    <row r="881" spans="1:16">
      <c r="A881" s="31"/>
      <c r="B881" s="32" t="s">
        <v>52</v>
      </c>
      <c r="C881" s="33" t="s">
        <v>181</v>
      </c>
      <c r="D881" s="34" t="s">
        <v>20</v>
      </c>
      <c r="E881" s="39">
        <v>1633.24</v>
      </c>
      <c r="F881" s="39" t="s">
        <v>552</v>
      </c>
      <c r="G881" s="35"/>
      <c r="H881" s="29">
        <v>46228</v>
      </c>
      <c r="I881" s="17"/>
      <c r="J881" s="17"/>
      <c r="P881" s="6"/>
    </row>
    <row r="882" spans="1:16">
      <c r="A882" s="31"/>
      <c r="B882" s="32" t="s">
        <v>553</v>
      </c>
      <c r="C882" s="33" t="s">
        <v>554</v>
      </c>
      <c r="D882" s="34" t="s">
        <v>20</v>
      </c>
      <c r="E882" s="39">
        <f>33184.49+35732.69</f>
        <v>68917.179999999993</v>
      </c>
      <c r="F882" s="39"/>
      <c r="G882" s="35"/>
      <c r="H882" s="29" t="s">
        <v>555</v>
      </c>
      <c r="I882" s="17"/>
      <c r="J882" s="17"/>
      <c r="P882" s="6"/>
    </row>
    <row r="883" spans="1:16">
      <c r="A883" s="31"/>
      <c r="B883" s="76" t="s">
        <v>24</v>
      </c>
      <c r="C883" s="31"/>
      <c r="D883" s="39"/>
      <c r="E883" s="85">
        <f>SUM(E876:E882)</f>
        <v>99528.799999999988</v>
      </c>
      <c r="F883" s="39"/>
      <c r="G883" s="31"/>
      <c r="H883" s="26"/>
      <c r="I883" s="17"/>
      <c r="J883" s="17"/>
      <c r="P883" s="6"/>
    </row>
    <row r="884" spans="1:16" ht="14.25">
      <c r="A884" s="31">
        <v>178</v>
      </c>
      <c r="B884" s="100" t="s">
        <v>556</v>
      </c>
      <c r="C884" s="31"/>
      <c r="D884" s="39"/>
      <c r="E884" s="83"/>
      <c r="F884" s="39"/>
      <c r="G884" s="31"/>
      <c r="H884" s="26"/>
      <c r="I884" s="17"/>
      <c r="J884" s="17"/>
      <c r="P884"/>
    </row>
    <row r="885" spans="1:16" ht="12" customHeight="1">
      <c r="A885" s="31"/>
      <c r="B885" s="32" t="s">
        <v>17</v>
      </c>
      <c r="C885" s="31"/>
      <c r="D885" s="39"/>
      <c r="E885" s="83"/>
      <c r="F885" s="39"/>
      <c r="G885" s="31"/>
      <c r="H885" s="26"/>
      <c r="I885" s="17"/>
      <c r="J885" s="17"/>
      <c r="P885"/>
    </row>
    <row r="886" spans="1:16" ht="12" customHeight="1">
      <c r="A886" s="31"/>
      <c r="B886" s="32" t="s">
        <v>557</v>
      </c>
      <c r="C886" s="33" t="s">
        <v>558</v>
      </c>
      <c r="D886" s="34" t="s">
        <v>20</v>
      </c>
      <c r="E886" s="39">
        <v>1319.74</v>
      </c>
      <c r="F886" s="39" t="s">
        <v>23</v>
      </c>
      <c r="G886" s="35"/>
      <c r="H886" s="29">
        <v>46219</v>
      </c>
      <c r="I886" s="17"/>
      <c r="J886" s="17"/>
      <c r="P886"/>
    </row>
    <row r="887" spans="1:16" ht="12" customHeight="1">
      <c r="A887" s="31"/>
      <c r="B887" s="32" t="s">
        <v>741</v>
      </c>
      <c r="C887" s="33" t="s">
        <v>742</v>
      </c>
      <c r="D887" s="34" t="s">
        <v>20</v>
      </c>
      <c r="E887" s="39">
        <v>1908.27</v>
      </c>
      <c r="F887" s="39"/>
      <c r="G887" s="35"/>
      <c r="H887" s="29">
        <v>46225</v>
      </c>
      <c r="I887" s="17"/>
      <c r="J887" s="17"/>
      <c r="P887"/>
    </row>
    <row r="888" spans="1:16" ht="12" customHeight="1">
      <c r="A888" s="31"/>
      <c r="B888" s="76" t="s">
        <v>24</v>
      </c>
      <c r="C888" s="31"/>
      <c r="D888" s="39"/>
      <c r="E888" s="126">
        <f>SUM(E886:E887)</f>
        <v>3228.01</v>
      </c>
      <c r="F888" s="39"/>
      <c r="G888" s="31"/>
      <c r="H888" s="26"/>
      <c r="I888" s="17"/>
      <c r="J888" s="17"/>
      <c r="K888" s="17"/>
      <c r="L888" s="17"/>
      <c r="M888" s="17"/>
      <c r="P888" s="6"/>
    </row>
    <row r="889" spans="1:16" ht="14.25">
      <c r="A889" s="31">
        <v>179</v>
      </c>
      <c r="B889" s="100" t="s">
        <v>559</v>
      </c>
      <c r="C889" s="31"/>
      <c r="D889" s="39"/>
      <c r="E889" s="83"/>
      <c r="F889" s="39"/>
      <c r="G889" s="31"/>
      <c r="H889" s="26"/>
      <c r="I889" s="17"/>
      <c r="J889" s="17"/>
      <c r="P889"/>
    </row>
    <row r="890" spans="1:16">
      <c r="A890" s="31"/>
      <c r="B890" s="32" t="s">
        <v>17</v>
      </c>
      <c r="C890" s="31"/>
      <c r="D890" s="39"/>
      <c r="E890" s="39"/>
      <c r="F890" s="39"/>
      <c r="G890" s="31"/>
      <c r="H890" s="26"/>
      <c r="I890" s="17"/>
      <c r="J890" s="17"/>
      <c r="P890"/>
    </row>
    <row r="891" spans="1:16">
      <c r="A891" s="31"/>
      <c r="B891" s="39" t="s">
        <v>560</v>
      </c>
      <c r="C891" s="33" t="s">
        <v>33</v>
      </c>
      <c r="D891" s="34" t="s">
        <v>20</v>
      </c>
      <c r="E891" s="58">
        <f>1782.48+1782.48</f>
        <v>3564.96</v>
      </c>
      <c r="F891" s="34" t="s">
        <v>72</v>
      </c>
      <c r="G891" s="33"/>
      <c r="H891" s="29" t="s">
        <v>561</v>
      </c>
      <c r="I891" s="17"/>
      <c r="J891" s="17"/>
      <c r="P891"/>
    </row>
    <row r="892" spans="1:16">
      <c r="A892" s="31"/>
      <c r="B892" s="76" t="s">
        <v>24</v>
      </c>
      <c r="C892" s="31"/>
      <c r="D892" s="39"/>
      <c r="E892" s="85">
        <f>SUM(E891:E891)</f>
        <v>3564.96</v>
      </c>
      <c r="F892" s="39"/>
      <c r="G892" s="31"/>
      <c r="H892" s="26"/>
      <c r="I892" s="17"/>
      <c r="J892" s="17"/>
      <c r="P892"/>
    </row>
    <row r="893" spans="1:16" ht="14.25">
      <c r="A893" s="31">
        <v>180</v>
      </c>
      <c r="B893" s="100" t="s">
        <v>562</v>
      </c>
      <c r="C893" s="31"/>
      <c r="D893" s="39"/>
      <c r="E893" s="39"/>
      <c r="F893" s="39"/>
      <c r="G893" s="31"/>
      <c r="H893" s="36" t="s">
        <v>28</v>
      </c>
      <c r="I893" s="17"/>
      <c r="J893" s="17"/>
      <c r="P893" s="6"/>
    </row>
    <row r="894" spans="1:16">
      <c r="A894" s="31"/>
      <c r="B894" s="32" t="s">
        <v>17</v>
      </c>
      <c r="C894" s="31"/>
      <c r="D894" s="39"/>
      <c r="E894" s="39"/>
      <c r="F894" s="39"/>
      <c r="G894" s="31"/>
      <c r="H894" s="26"/>
      <c r="I894" s="17"/>
      <c r="J894" s="17"/>
      <c r="P894" s="6"/>
    </row>
    <row r="895" spans="1:16">
      <c r="A895" s="31"/>
      <c r="B895" s="39" t="s">
        <v>172</v>
      </c>
      <c r="C895" s="33" t="s">
        <v>563</v>
      </c>
      <c r="D895" s="34" t="s">
        <v>20</v>
      </c>
      <c r="E895" s="58">
        <f>5574.87+15312.06</f>
        <v>20886.93</v>
      </c>
      <c r="F895" s="34" t="s">
        <v>564</v>
      </c>
      <c r="G895" s="33"/>
      <c r="H895" s="29">
        <v>46205</v>
      </c>
      <c r="I895" s="17"/>
      <c r="J895" s="17"/>
      <c r="P895" s="6"/>
    </row>
    <row r="896" spans="1:16">
      <c r="A896" s="31"/>
      <c r="B896" s="39" t="s">
        <v>273</v>
      </c>
      <c r="C896" s="33" t="s">
        <v>565</v>
      </c>
      <c r="D896" s="34" t="s">
        <v>20</v>
      </c>
      <c r="E896" s="34">
        <f>4547.83+5177.94</f>
        <v>9725.77</v>
      </c>
      <c r="F896" s="34" t="s">
        <v>72</v>
      </c>
      <c r="G896" s="35"/>
      <c r="H896" s="29">
        <v>46219</v>
      </c>
      <c r="I896" s="17"/>
      <c r="J896" s="17"/>
      <c r="P896" s="6"/>
    </row>
    <row r="897" spans="1:16">
      <c r="A897" s="31"/>
      <c r="B897" s="39"/>
      <c r="C897" s="33" t="s">
        <v>566</v>
      </c>
      <c r="D897" s="34" t="s">
        <v>20</v>
      </c>
      <c r="E897" s="34">
        <v>7794.7</v>
      </c>
      <c r="F897" s="34" t="s">
        <v>567</v>
      </c>
      <c r="G897" s="35"/>
      <c r="H897" s="29">
        <v>46219</v>
      </c>
      <c r="I897" s="17"/>
      <c r="J897" s="17"/>
      <c r="P897" s="6"/>
    </row>
    <row r="898" spans="1:16">
      <c r="A898" s="31"/>
      <c r="B898" s="39" t="s">
        <v>172</v>
      </c>
      <c r="C898" s="31" t="s">
        <v>220</v>
      </c>
      <c r="D898" s="39" t="s">
        <v>221</v>
      </c>
      <c r="E898" s="39">
        <f>15929.89+93609.28+207084.31</f>
        <v>316623.48</v>
      </c>
      <c r="F898" s="39"/>
      <c r="G898" s="35"/>
      <c r="H898" s="29" t="s">
        <v>568</v>
      </c>
      <c r="I898" s="17"/>
      <c r="J898" s="17"/>
      <c r="P898" s="6"/>
    </row>
    <row r="899" spans="1:16">
      <c r="A899" s="31"/>
      <c r="B899" s="76" t="s">
        <v>24</v>
      </c>
      <c r="C899" s="31"/>
      <c r="D899" s="39"/>
      <c r="E899" s="85">
        <f>SUM(E895:E898)</f>
        <v>355030.88</v>
      </c>
      <c r="F899" s="39"/>
      <c r="G899" s="31"/>
      <c r="H899" s="26"/>
      <c r="I899" s="17"/>
      <c r="J899" s="17"/>
      <c r="P899" s="6"/>
    </row>
    <row r="900" spans="1:16" ht="14.25">
      <c r="A900" s="31">
        <v>181</v>
      </c>
      <c r="B900" s="100" t="s">
        <v>569</v>
      </c>
      <c r="C900" s="31"/>
      <c r="D900" s="39"/>
      <c r="E900" s="39"/>
      <c r="F900" s="39"/>
      <c r="G900" s="31"/>
      <c r="H900" s="26"/>
      <c r="I900" s="17"/>
      <c r="J900" s="17"/>
      <c r="P900" s="6"/>
    </row>
    <row r="901" spans="1:16">
      <c r="A901" s="31"/>
      <c r="B901" s="32" t="s">
        <v>17</v>
      </c>
      <c r="C901" s="31"/>
      <c r="D901" s="39"/>
      <c r="E901" s="39"/>
      <c r="F901" s="39"/>
      <c r="G901" s="31"/>
      <c r="H901" s="26"/>
      <c r="I901" s="17"/>
      <c r="J901" s="17"/>
      <c r="P901" s="6"/>
    </row>
    <row r="902" spans="1:16">
      <c r="A902" s="31"/>
      <c r="B902" s="32" t="s">
        <v>84</v>
      </c>
      <c r="C902" s="33" t="s">
        <v>85</v>
      </c>
      <c r="D902" s="34" t="s">
        <v>20</v>
      </c>
      <c r="E902" s="34">
        <v>370.96</v>
      </c>
      <c r="F902" s="34" t="s">
        <v>243</v>
      </c>
      <c r="G902" s="35"/>
      <c r="H902" s="29">
        <v>46230</v>
      </c>
      <c r="I902" s="17"/>
      <c r="J902" s="69"/>
      <c r="P902" s="6"/>
    </row>
    <row r="903" spans="1:16">
      <c r="A903" s="31"/>
      <c r="B903" s="76" t="s">
        <v>24</v>
      </c>
      <c r="C903" s="31"/>
      <c r="D903" s="39"/>
      <c r="E903" s="85">
        <f>SUM(E902:E902)</f>
        <v>370.96</v>
      </c>
      <c r="F903" s="39"/>
      <c r="G903" s="31"/>
      <c r="H903" s="26"/>
      <c r="I903" s="17"/>
      <c r="J903" s="17"/>
      <c r="P903" s="6"/>
    </row>
    <row r="904" spans="1:16" ht="14.25">
      <c r="A904" s="31">
        <v>182</v>
      </c>
      <c r="B904" s="100" t="s">
        <v>570</v>
      </c>
      <c r="C904" s="31"/>
      <c r="D904" s="39"/>
      <c r="E904" s="39"/>
      <c r="F904" s="39"/>
      <c r="G904" s="31"/>
      <c r="H904" s="36" t="s">
        <v>28</v>
      </c>
      <c r="I904" s="17"/>
      <c r="J904" s="17"/>
      <c r="K904" s="5"/>
      <c r="L904" s="5"/>
      <c r="M904" s="5"/>
      <c r="N904" s="5"/>
      <c r="O904" s="5"/>
      <c r="P904" s="30"/>
    </row>
    <row r="905" spans="1:16">
      <c r="A905" s="31"/>
      <c r="B905" s="32" t="s">
        <v>17</v>
      </c>
      <c r="C905" s="31"/>
      <c r="D905" s="39"/>
      <c r="E905" s="39"/>
      <c r="F905" s="39"/>
      <c r="G905" s="31"/>
      <c r="H905" s="26"/>
      <c r="I905" s="17"/>
      <c r="J905" s="17"/>
      <c r="K905" s="5"/>
      <c r="L905" s="5"/>
      <c r="M905" s="5"/>
      <c r="N905" s="5"/>
      <c r="O905" s="5"/>
      <c r="P905" s="30"/>
    </row>
    <row r="906" spans="1:16">
      <c r="A906" s="31"/>
      <c r="B906" s="32" t="s">
        <v>70</v>
      </c>
      <c r="C906" s="33" t="s">
        <v>571</v>
      </c>
      <c r="D906" s="34" t="s">
        <v>20</v>
      </c>
      <c r="E906" s="34">
        <v>41337.51</v>
      </c>
      <c r="F906" s="34" t="s">
        <v>23</v>
      </c>
      <c r="G906" s="35"/>
      <c r="H906" s="29">
        <v>46204</v>
      </c>
      <c r="I906" s="17"/>
      <c r="J906" s="17"/>
      <c r="K906" s="5"/>
      <c r="L906" s="5"/>
      <c r="M906" s="5"/>
      <c r="N906" s="5"/>
      <c r="O906" s="5"/>
      <c r="P906" s="30"/>
    </row>
    <row r="907" spans="1:16">
      <c r="A907" s="31"/>
      <c r="B907" s="32"/>
      <c r="C907" s="33" t="s">
        <v>572</v>
      </c>
      <c r="D907" s="34" t="s">
        <v>20</v>
      </c>
      <c r="E907" s="34">
        <v>1365.03</v>
      </c>
      <c r="F907" s="34" t="s">
        <v>23</v>
      </c>
      <c r="G907" s="35"/>
      <c r="H907" s="29">
        <v>46209</v>
      </c>
      <c r="I907" s="17"/>
      <c r="J907" s="17"/>
      <c r="K907" s="5"/>
      <c r="L907" s="5"/>
      <c r="M907" s="5"/>
      <c r="N907" s="5"/>
      <c r="O907" s="5"/>
      <c r="P907" s="30"/>
    </row>
    <row r="908" spans="1:16">
      <c r="A908" s="31"/>
      <c r="B908" s="32" t="s">
        <v>37</v>
      </c>
      <c r="C908" s="33" t="s">
        <v>22</v>
      </c>
      <c r="D908" s="34" t="s">
        <v>20</v>
      </c>
      <c r="E908" s="58">
        <v>1359.07</v>
      </c>
      <c r="F908" s="34" t="s">
        <v>23</v>
      </c>
      <c r="G908" s="33"/>
      <c r="H908" s="29">
        <v>46211</v>
      </c>
      <c r="I908" s="17"/>
      <c r="J908" s="17"/>
      <c r="K908" s="5"/>
      <c r="L908" s="5"/>
      <c r="M908" s="5"/>
      <c r="N908" s="5"/>
      <c r="O908" s="5"/>
      <c r="P908" s="30"/>
    </row>
    <row r="909" spans="1:16">
      <c r="A909" s="31"/>
      <c r="B909" s="32"/>
      <c r="C909" s="33" t="s">
        <v>573</v>
      </c>
      <c r="D909" s="34" t="s">
        <v>20</v>
      </c>
      <c r="E909" s="58">
        <v>2208.1999999999998</v>
      </c>
      <c r="F909" s="34" t="s">
        <v>72</v>
      </c>
      <c r="G909" s="33"/>
      <c r="H909" s="29">
        <v>46211</v>
      </c>
      <c r="I909" s="17"/>
      <c r="J909" s="17"/>
      <c r="K909" s="5"/>
      <c r="L909" s="5"/>
      <c r="M909" s="5"/>
      <c r="N909" s="5"/>
      <c r="O909" s="5"/>
      <c r="P909" s="30"/>
    </row>
    <row r="910" spans="1:16">
      <c r="A910" s="31"/>
      <c r="B910" s="76" t="s">
        <v>24</v>
      </c>
      <c r="C910" s="31"/>
      <c r="D910" s="39"/>
      <c r="E910" s="85">
        <f>SUM(E906:E909)</f>
        <v>46269.81</v>
      </c>
      <c r="F910" s="39"/>
      <c r="G910" s="31"/>
      <c r="H910" s="26"/>
      <c r="I910" s="17"/>
      <c r="J910" s="17"/>
      <c r="M910" t="s">
        <v>574</v>
      </c>
      <c r="P910" s="6"/>
    </row>
    <row r="911" spans="1:16" ht="14.25">
      <c r="A911" s="31">
        <v>183</v>
      </c>
      <c r="B911" s="100" t="s">
        <v>575</v>
      </c>
      <c r="C911" s="31"/>
      <c r="D911" s="39"/>
      <c r="E911" s="83"/>
      <c r="F911" s="39"/>
      <c r="G911" s="31"/>
      <c r="H911" s="26"/>
      <c r="I911" s="38"/>
      <c r="J911" s="17"/>
      <c r="P911" s="6"/>
    </row>
    <row r="912" spans="1:16">
      <c r="A912" s="31"/>
      <c r="B912" s="32" t="s">
        <v>17</v>
      </c>
      <c r="C912" s="31"/>
      <c r="D912" s="39"/>
      <c r="E912" s="83"/>
      <c r="F912" s="39"/>
      <c r="G912" s="31"/>
      <c r="H912" s="26"/>
      <c r="I912" s="38"/>
      <c r="J912" s="17"/>
      <c r="P912" s="6"/>
    </row>
    <row r="913" spans="1:18">
      <c r="A913" s="31"/>
      <c r="B913" s="39" t="s">
        <v>70</v>
      </c>
      <c r="C913" s="33" t="s">
        <v>89</v>
      </c>
      <c r="D913" s="34" t="s">
        <v>20</v>
      </c>
      <c r="E913" s="34">
        <v>2413.9</v>
      </c>
      <c r="F913" s="34"/>
      <c r="G913" s="35"/>
      <c r="H913" s="29">
        <v>46216</v>
      </c>
      <c r="I913" s="38"/>
      <c r="J913" s="17"/>
      <c r="P913" s="6"/>
    </row>
    <row r="914" spans="1:18">
      <c r="A914" s="31"/>
      <c r="B914" s="39"/>
      <c r="C914" s="33" t="s">
        <v>106</v>
      </c>
      <c r="D914" s="34" t="s">
        <v>20</v>
      </c>
      <c r="E914" s="34">
        <v>1541.35</v>
      </c>
      <c r="F914" s="34"/>
      <c r="G914" s="35"/>
      <c r="H914" s="29">
        <v>46219</v>
      </c>
      <c r="I914" s="38"/>
      <c r="J914" s="17"/>
      <c r="P914" s="6"/>
    </row>
    <row r="915" spans="1:18">
      <c r="A915" s="31"/>
      <c r="B915" s="39"/>
      <c r="C915" s="33" t="s">
        <v>576</v>
      </c>
      <c r="D915" s="34" t="s">
        <v>20</v>
      </c>
      <c r="E915" s="34">
        <f>9150.65+2460.68</f>
        <v>11611.33</v>
      </c>
      <c r="F915" s="34" t="s">
        <v>577</v>
      </c>
      <c r="G915" s="35"/>
      <c r="H915" s="29">
        <v>46219</v>
      </c>
      <c r="I915" s="38"/>
      <c r="J915" s="17"/>
      <c r="P915" s="6"/>
    </row>
    <row r="916" spans="1:18">
      <c r="A916" s="31"/>
      <c r="B916" s="39" t="s">
        <v>56</v>
      </c>
      <c r="C916" s="33" t="s">
        <v>739</v>
      </c>
      <c r="D916" s="34" t="s">
        <v>20</v>
      </c>
      <c r="E916" s="34">
        <v>2404.25</v>
      </c>
      <c r="F916" s="34"/>
      <c r="G916" s="35"/>
      <c r="H916" s="29">
        <v>46220</v>
      </c>
      <c r="I916" s="38"/>
      <c r="J916" s="17"/>
      <c r="P916" s="6"/>
    </row>
    <row r="917" spans="1:18">
      <c r="A917" s="31"/>
      <c r="B917" s="76" t="s">
        <v>24</v>
      </c>
      <c r="C917" s="31"/>
      <c r="D917" s="39"/>
      <c r="E917" s="85">
        <f>SUM(E913:E916)</f>
        <v>17970.830000000002</v>
      </c>
      <c r="F917" s="39"/>
      <c r="G917" s="31"/>
      <c r="H917" s="26"/>
      <c r="I917" s="17"/>
      <c r="J917" s="17"/>
      <c r="P917"/>
    </row>
    <row r="918" spans="1:18" ht="14.25">
      <c r="A918" s="31">
        <v>184</v>
      </c>
      <c r="B918" s="100" t="s">
        <v>578</v>
      </c>
      <c r="C918" s="31"/>
      <c r="D918" s="39"/>
      <c r="E918" s="83"/>
      <c r="F918" s="39"/>
      <c r="G918" s="31"/>
      <c r="H918" s="26"/>
      <c r="I918" s="38"/>
      <c r="J918" s="17"/>
      <c r="K918" s="17"/>
      <c r="L918" s="17"/>
      <c r="M918" s="17"/>
      <c r="N918" s="94"/>
      <c r="P918"/>
    </row>
    <row r="919" spans="1:18">
      <c r="A919" s="31"/>
      <c r="B919" s="32" t="s">
        <v>17</v>
      </c>
      <c r="C919" s="31"/>
      <c r="D919" s="39"/>
      <c r="E919" s="83"/>
      <c r="F919" s="39"/>
      <c r="G919" s="31"/>
      <c r="H919" s="26"/>
      <c r="I919" s="38"/>
      <c r="J919" s="17"/>
      <c r="K919" s="17"/>
      <c r="L919" s="17"/>
      <c r="M919" s="17"/>
      <c r="N919" s="95"/>
      <c r="P919"/>
    </row>
    <row r="920" spans="1:18">
      <c r="A920" s="31"/>
      <c r="B920" s="39"/>
      <c r="C920" s="33"/>
      <c r="D920" s="34"/>
      <c r="E920" s="34"/>
      <c r="F920" s="34"/>
      <c r="G920" s="35"/>
      <c r="H920" s="29"/>
      <c r="I920" s="38"/>
      <c r="J920" s="17"/>
      <c r="K920" s="17"/>
      <c r="L920" s="17"/>
      <c r="M920" s="17"/>
      <c r="N920" s="95"/>
      <c r="P920"/>
    </row>
    <row r="921" spans="1:18">
      <c r="A921" s="31"/>
      <c r="B921" s="76" t="s">
        <v>24</v>
      </c>
      <c r="C921" s="31"/>
      <c r="D921" s="39"/>
      <c r="E921" s="85">
        <f>SUM(E920:E920)</f>
        <v>0</v>
      </c>
      <c r="F921" s="39"/>
      <c r="G921" s="31"/>
      <c r="H921" s="26"/>
      <c r="I921" s="17"/>
      <c r="J921" s="17"/>
      <c r="K921" s="17"/>
      <c r="L921" s="17"/>
      <c r="M921" s="17"/>
      <c r="N921" s="17"/>
      <c r="P921"/>
    </row>
    <row r="922" spans="1:18" ht="14.25">
      <c r="A922" s="31">
        <v>185</v>
      </c>
      <c r="B922" s="100" t="s">
        <v>579</v>
      </c>
      <c r="C922" s="31"/>
      <c r="D922" s="39"/>
      <c r="E922" s="39"/>
      <c r="F922" s="39"/>
      <c r="G922" s="31"/>
      <c r="H922" s="26"/>
      <c r="I922" s="17"/>
      <c r="J922" s="17"/>
      <c r="N922" s="96"/>
      <c r="P922"/>
    </row>
    <row r="923" spans="1:18">
      <c r="A923" s="31"/>
      <c r="B923" s="32" t="s">
        <v>17</v>
      </c>
      <c r="C923" s="31"/>
      <c r="D923" s="39"/>
      <c r="E923" s="39"/>
      <c r="F923" s="39"/>
      <c r="G923" s="31"/>
      <c r="H923" s="26"/>
      <c r="I923" s="17"/>
      <c r="J923" s="17"/>
      <c r="N923" s="75"/>
      <c r="P923"/>
    </row>
    <row r="924" spans="1:18">
      <c r="A924" s="31"/>
      <c r="B924" s="39" t="s">
        <v>580</v>
      </c>
      <c r="C924" s="33" t="s">
        <v>544</v>
      </c>
      <c r="D924" s="34" t="s">
        <v>20</v>
      </c>
      <c r="E924" s="34">
        <v>1454.45</v>
      </c>
      <c r="F924" s="34" t="s">
        <v>23</v>
      </c>
      <c r="G924" s="35"/>
      <c r="H924" s="29">
        <v>46209</v>
      </c>
      <c r="I924" s="17"/>
      <c r="J924" s="17"/>
      <c r="P924"/>
      <c r="Q924" s="49"/>
    </row>
    <row r="925" spans="1:18">
      <c r="A925" s="31"/>
      <c r="B925" s="76" t="s">
        <v>24</v>
      </c>
      <c r="C925" s="31"/>
      <c r="D925" s="39"/>
      <c r="E925" s="85">
        <f>SUM(E924:E924)</f>
        <v>1454.45</v>
      </c>
      <c r="F925" s="39"/>
      <c r="G925" s="31"/>
      <c r="H925" s="26"/>
      <c r="I925" s="17"/>
      <c r="J925" s="40"/>
      <c r="K925" s="42"/>
      <c r="L925" s="41"/>
      <c r="M925" s="42"/>
      <c r="N925" s="42"/>
      <c r="O925" s="42"/>
      <c r="P925" s="42"/>
      <c r="Q925" s="53"/>
      <c r="R925" s="17"/>
    </row>
    <row r="926" spans="1:18" ht="14.25">
      <c r="A926" s="31">
        <v>186</v>
      </c>
      <c r="B926" s="100" t="s">
        <v>581</v>
      </c>
      <c r="C926" s="31"/>
      <c r="D926" s="39"/>
      <c r="E926" s="83"/>
      <c r="F926" s="39"/>
      <c r="G926" s="31"/>
      <c r="H926" s="26"/>
      <c r="I926" s="17"/>
      <c r="J926" s="17"/>
      <c r="P926" s="6"/>
    </row>
    <row r="927" spans="1:18">
      <c r="A927" s="31"/>
      <c r="B927" s="32" t="s">
        <v>17</v>
      </c>
      <c r="C927" s="31"/>
      <c r="D927" s="39"/>
      <c r="E927" s="83"/>
      <c r="F927" s="39"/>
      <c r="G927" s="31"/>
      <c r="H927" s="26"/>
      <c r="I927" s="17"/>
      <c r="J927" s="17"/>
      <c r="P927" s="6"/>
      <c r="Q927" s="17"/>
    </row>
    <row r="928" spans="1:18">
      <c r="A928" s="31"/>
      <c r="B928" s="39" t="s">
        <v>582</v>
      </c>
      <c r="C928" s="33" t="s">
        <v>583</v>
      </c>
      <c r="D928" s="34" t="s">
        <v>20</v>
      </c>
      <c r="E928" s="58">
        <v>29226.75</v>
      </c>
      <c r="F928" s="34" t="s">
        <v>72</v>
      </c>
      <c r="G928" s="33"/>
      <c r="H928" s="29">
        <v>46220</v>
      </c>
      <c r="I928" s="17"/>
      <c r="J928" s="17"/>
      <c r="P928" s="6"/>
      <c r="Q928" s="17"/>
    </row>
    <row r="929" spans="1:17">
      <c r="A929" s="31"/>
      <c r="B929" s="39"/>
      <c r="C929" s="33" t="s">
        <v>584</v>
      </c>
      <c r="D929" s="34" t="s">
        <v>20</v>
      </c>
      <c r="E929" s="58">
        <v>9992.35</v>
      </c>
      <c r="F929" s="34" t="s">
        <v>35</v>
      </c>
      <c r="G929" s="33"/>
      <c r="H929" s="29">
        <v>46220</v>
      </c>
      <c r="I929" s="17"/>
      <c r="J929" s="17"/>
      <c r="P929" s="6"/>
      <c r="Q929" s="17"/>
    </row>
    <row r="930" spans="1:17">
      <c r="A930" s="31"/>
      <c r="B930" s="39"/>
      <c r="C930" s="33" t="s">
        <v>585</v>
      </c>
      <c r="D930" s="34" t="s">
        <v>20</v>
      </c>
      <c r="E930" s="58">
        <f>11604.39+5437.49</f>
        <v>17041.879999999997</v>
      </c>
      <c r="F930" s="34" t="s">
        <v>58</v>
      </c>
      <c r="G930" s="33"/>
      <c r="H930" s="29">
        <v>46220</v>
      </c>
      <c r="I930" s="17"/>
      <c r="J930" s="17"/>
      <c r="P930" s="6"/>
      <c r="Q930" s="17"/>
    </row>
    <row r="931" spans="1:17">
      <c r="A931" s="31"/>
      <c r="B931" s="39" t="s">
        <v>586</v>
      </c>
      <c r="C931" s="33" t="s">
        <v>587</v>
      </c>
      <c r="D931" s="34" t="s">
        <v>20</v>
      </c>
      <c r="E931" s="58">
        <v>14345.95</v>
      </c>
      <c r="F931" s="34" t="s">
        <v>353</v>
      </c>
      <c r="G931" s="33"/>
      <c r="H931" s="29">
        <v>46232</v>
      </c>
      <c r="I931" s="17"/>
      <c r="J931" s="17"/>
      <c r="P931" s="6"/>
      <c r="Q931" s="17"/>
    </row>
    <row r="932" spans="1:17">
      <c r="A932" s="31"/>
      <c r="B932" s="76" t="s">
        <v>24</v>
      </c>
      <c r="C932" s="31"/>
      <c r="D932" s="39"/>
      <c r="E932" s="126">
        <f>SUM(E928:E931)</f>
        <v>70606.929999999993</v>
      </c>
      <c r="F932" s="39"/>
      <c r="G932" s="31"/>
      <c r="H932" s="26"/>
      <c r="I932" s="17"/>
      <c r="J932" s="40"/>
      <c r="K932" s="42"/>
      <c r="L932" s="38"/>
      <c r="M932" s="27"/>
      <c r="N932" s="97"/>
      <c r="O932" s="27"/>
      <c r="P932" s="27"/>
      <c r="Q932" s="44"/>
    </row>
    <row r="933" spans="1:17" ht="14.25">
      <c r="A933" s="31">
        <v>187</v>
      </c>
      <c r="B933" s="100" t="s">
        <v>588</v>
      </c>
      <c r="C933" s="31"/>
      <c r="D933" s="39"/>
      <c r="E933" s="39"/>
      <c r="F933" s="39"/>
      <c r="G933" s="31"/>
      <c r="H933" s="26"/>
      <c r="I933" s="17"/>
      <c r="J933" s="17"/>
      <c r="N933" s="96"/>
      <c r="P933"/>
    </row>
    <row r="934" spans="1:17">
      <c r="A934" s="31"/>
      <c r="B934" s="32" t="s">
        <v>17</v>
      </c>
      <c r="C934" s="31"/>
      <c r="D934" s="39"/>
      <c r="E934" s="39"/>
      <c r="F934" s="39"/>
      <c r="G934" s="31"/>
      <c r="H934" s="26"/>
      <c r="I934" s="17"/>
      <c r="J934" s="17"/>
      <c r="N934" s="75"/>
      <c r="P934"/>
    </row>
    <row r="935" spans="1:17">
      <c r="A935" s="31"/>
      <c r="B935" s="32" t="s">
        <v>56</v>
      </c>
      <c r="C935" s="33" t="s">
        <v>589</v>
      </c>
      <c r="D935" s="34" t="s">
        <v>20</v>
      </c>
      <c r="E935" s="39">
        <f>14360.42+8062.91</f>
        <v>22423.33</v>
      </c>
      <c r="F935" s="39" t="s">
        <v>158</v>
      </c>
      <c r="G935" s="35"/>
      <c r="H935" s="29">
        <v>46231</v>
      </c>
      <c r="I935" s="17"/>
      <c r="J935" s="17"/>
      <c r="P935" s="6"/>
    </row>
    <row r="936" spans="1:17">
      <c r="A936" s="31"/>
      <c r="B936" s="32"/>
      <c r="C936" s="33" t="s">
        <v>50</v>
      </c>
      <c r="D936" s="34" t="s">
        <v>20</v>
      </c>
      <c r="E936" s="39">
        <f>4*3500</f>
        <v>14000</v>
      </c>
      <c r="F936" s="39" t="s">
        <v>156</v>
      </c>
      <c r="G936" s="35"/>
      <c r="H936" s="29">
        <v>46231</v>
      </c>
      <c r="I936" s="17"/>
      <c r="J936" s="17"/>
      <c r="P936" s="6"/>
    </row>
    <row r="937" spans="1:17">
      <c r="A937" s="31"/>
      <c r="B937" s="76" t="s">
        <v>24</v>
      </c>
      <c r="C937" s="31"/>
      <c r="D937" s="39"/>
      <c r="E937" s="85">
        <f>SUM(E935:E936)</f>
        <v>36423.33</v>
      </c>
      <c r="F937" s="39"/>
      <c r="G937" s="31"/>
      <c r="H937" s="26"/>
      <c r="I937" s="17"/>
      <c r="J937" s="17"/>
      <c r="P937"/>
    </row>
    <row r="938" spans="1:17" ht="14.25">
      <c r="A938" s="31">
        <v>188</v>
      </c>
      <c r="B938" s="100" t="s">
        <v>590</v>
      </c>
      <c r="C938" s="31"/>
      <c r="D938" s="39"/>
      <c r="E938" s="39"/>
      <c r="F938" s="39"/>
      <c r="G938" s="31"/>
      <c r="H938" s="26"/>
      <c r="I938" s="17"/>
      <c r="J938" s="17"/>
      <c r="P938" s="6"/>
    </row>
    <row r="939" spans="1:17">
      <c r="A939" s="31"/>
      <c r="B939" s="32" t="s">
        <v>17</v>
      </c>
      <c r="C939" s="31"/>
      <c r="D939" s="39"/>
      <c r="E939" s="39"/>
      <c r="F939" s="39"/>
      <c r="G939" s="31"/>
      <c r="H939" s="26"/>
      <c r="I939" s="17"/>
      <c r="J939" s="17"/>
      <c r="P939" s="6"/>
    </row>
    <row r="940" spans="1:17">
      <c r="A940" s="31"/>
      <c r="B940" s="32"/>
      <c r="C940" s="33"/>
      <c r="D940" s="34"/>
      <c r="E940" s="39"/>
      <c r="F940" s="39"/>
      <c r="G940" s="35"/>
      <c r="H940" s="29"/>
      <c r="I940" s="17"/>
      <c r="J940" s="17"/>
      <c r="P940" s="6"/>
    </row>
    <row r="941" spans="1:17">
      <c r="A941" s="31"/>
      <c r="B941" s="76" t="s">
        <v>24</v>
      </c>
      <c r="C941" s="31"/>
      <c r="D941" s="39"/>
      <c r="E941" s="85">
        <f>SUM(E940:E940)</f>
        <v>0</v>
      </c>
      <c r="F941" s="39"/>
      <c r="G941" s="31"/>
      <c r="H941" s="26"/>
      <c r="I941" s="17"/>
      <c r="J941" s="17"/>
      <c r="P941" s="6"/>
    </row>
    <row r="942" spans="1:17" ht="14.25">
      <c r="A942" s="31">
        <v>189</v>
      </c>
      <c r="B942" s="100" t="s">
        <v>591</v>
      </c>
      <c r="C942" s="31"/>
      <c r="D942" s="39"/>
      <c r="E942" s="39"/>
      <c r="F942" s="39"/>
      <c r="G942" s="31"/>
      <c r="H942" s="36" t="s">
        <v>28</v>
      </c>
      <c r="I942" s="17"/>
      <c r="J942" s="17"/>
      <c r="M942" s="45"/>
      <c r="N942" s="21"/>
      <c r="O942" s="21"/>
      <c r="P942" s="46"/>
    </row>
    <row r="943" spans="1:17">
      <c r="A943" s="31"/>
      <c r="B943" s="32" t="s">
        <v>17</v>
      </c>
      <c r="C943" s="31"/>
      <c r="D943" s="39"/>
      <c r="E943" s="39"/>
      <c r="F943" s="39"/>
      <c r="G943" s="31"/>
      <c r="H943" s="26"/>
      <c r="I943" s="17"/>
      <c r="J943" s="17"/>
      <c r="N943" s="96"/>
      <c r="P943"/>
    </row>
    <row r="944" spans="1:17">
      <c r="A944" s="31"/>
      <c r="B944" s="39"/>
      <c r="C944" s="33"/>
      <c r="D944" s="34"/>
      <c r="E944" s="34"/>
      <c r="F944" s="34"/>
      <c r="G944" s="35"/>
      <c r="H944" s="29"/>
      <c r="I944" s="17"/>
      <c r="J944" s="17"/>
      <c r="N944" s="75"/>
      <c r="P944"/>
    </row>
    <row r="945" spans="1:17">
      <c r="A945" s="31"/>
      <c r="B945" s="76" t="s">
        <v>24</v>
      </c>
      <c r="C945" s="31"/>
      <c r="D945" s="39"/>
      <c r="E945" s="85">
        <f>SUM(E944:E944)</f>
        <v>0</v>
      </c>
      <c r="F945" s="39"/>
      <c r="G945" s="31"/>
      <c r="H945" s="26"/>
      <c r="I945" s="17"/>
      <c r="J945" s="17"/>
      <c r="P945"/>
    </row>
    <row r="946" spans="1:17" ht="14.25">
      <c r="A946" s="31">
        <v>190</v>
      </c>
      <c r="B946" s="100" t="s">
        <v>592</v>
      </c>
      <c r="C946" s="31"/>
      <c r="D946" s="39"/>
      <c r="E946" s="39"/>
      <c r="F946" s="39"/>
      <c r="G946" s="31"/>
      <c r="H946" s="26"/>
      <c r="I946" s="17"/>
      <c r="J946" s="17"/>
      <c r="P946"/>
    </row>
    <row r="947" spans="1:17">
      <c r="A947" s="31"/>
      <c r="B947" s="32" t="s">
        <v>17</v>
      </c>
      <c r="C947" s="31"/>
      <c r="D947" s="39"/>
      <c r="E947" s="39"/>
      <c r="F947" s="39"/>
      <c r="G947" s="31"/>
      <c r="H947" s="26"/>
      <c r="I947" s="17"/>
      <c r="J947" s="17"/>
      <c r="N947" s="75"/>
      <c r="P947"/>
    </row>
    <row r="948" spans="1:17">
      <c r="A948" s="31"/>
      <c r="B948" s="32" t="s">
        <v>84</v>
      </c>
      <c r="C948" s="33" t="s">
        <v>85</v>
      </c>
      <c r="D948" s="34" t="s">
        <v>20</v>
      </c>
      <c r="E948" s="34">
        <v>1729.49</v>
      </c>
      <c r="F948" s="34" t="s">
        <v>593</v>
      </c>
      <c r="G948" s="35"/>
      <c r="H948" s="29">
        <v>46211</v>
      </c>
      <c r="I948" s="17"/>
      <c r="J948" s="17"/>
      <c r="N948" s="75"/>
      <c r="P948"/>
    </row>
    <row r="949" spans="1:17">
      <c r="A949" s="31"/>
      <c r="B949" s="76" t="s">
        <v>24</v>
      </c>
      <c r="C949" s="31"/>
      <c r="D949" s="39"/>
      <c r="E949" s="85">
        <f>SUM(E948:E948)</f>
        <v>1729.49</v>
      </c>
      <c r="F949" s="39"/>
      <c r="G949" s="31"/>
      <c r="H949" s="26"/>
      <c r="I949" s="17"/>
      <c r="J949" s="17"/>
      <c r="P949"/>
      <c r="Q949" s="5"/>
    </row>
    <row r="950" spans="1:17" ht="14.25">
      <c r="A950" s="33">
        <v>191</v>
      </c>
      <c r="B950" s="127" t="s">
        <v>594</v>
      </c>
      <c r="C950" s="33"/>
      <c r="D950" s="34"/>
      <c r="E950" s="34"/>
      <c r="F950" s="34"/>
      <c r="G950" s="33"/>
      <c r="H950" s="40"/>
      <c r="I950" s="17"/>
      <c r="J950" s="38"/>
      <c r="P950"/>
    </row>
    <row r="951" spans="1:17">
      <c r="A951" s="33"/>
      <c r="B951" s="129" t="s">
        <v>17</v>
      </c>
      <c r="C951" s="33"/>
      <c r="D951" s="34"/>
      <c r="E951" s="34"/>
      <c r="F951" s="34"/>
      <c r="G951" s="33"/>
      <c r="H951" s="40"/>
      <c r="I951" s="17"/>
      <c r="J951" s="38"/>
      <c r="P951" s="77"/>
    </row>
    <row r="952" spans="1:17">
      <c r="A952" s="31"/>
      <c r="B952" s="39"/>
      <c r="C952" s="33"/>
      <c r="D952" s="34"/>
      <c r="E952" s="34"/>
      <c r="F952" s="34"/>
      <c r="G952" s="35"/>
      <c r="H952" s="54"/>
      <c r="I952" s="17"/>
      <c r="J952" s="38"/>
      <c r="P952" s="77"/>
    </row>
    <row r="953" spans="1:17">
      <c r="A953" s="33"/>
      <c r="B953" s="130" t="s">
        <v>24</v>
      </c>
      <c r="C953" s="33"/>
      <c r="D953" s="34"/>
      <c r="E953" s="131">
        <f>SUM(E952:E952)</f>
        <v>0</v>
      </c>
      <c r="F953" s="34"/>
      <c r="G953" s="33"/>
      <c r="H953" s="26"/>
      <c r="I953" s="17"/>
      <c r="J953" s="17"/>
      <c r="P953" s="30"/>
    </row>
    <row r="954" spans="1:17" ht="14.25">
      <c r="A954" s="33">
        <v>192</v>
      </c>
      <c r="B954" s="127" t="s">
        <v>595</v>
      </c>
      <c r="C954" s="33"/>
      <c r="D954" s="34"/>
      <c r="E954" s="66"/>
      <c r="F954" s="34"/>
      <c r="G954" s="33"/>
      <c r="H954" s="26"/>
      <c r="I954" s="17"/>
      <c r="J954" s="17"/>
      <c r="P954" s="6"/>
    </row>
    <row r="955" spans="1:17">
      <c r="A955" s="33"/>
      <c r="B955" s="129" t="s">
        <v>17</v>
      </c>
      <c r="C955" s="33"/>
      <c r="D955" s="34"/>
      <c r="E955" s="66"/>
      <c r="F955" s="34"/>
      <c r="G955" s="137"/>
      <c r="H955" s="26"/>
      <c r="I955" s="17"/>
      <c r="J955" s="17"/>
      <c r="N955" s="75"/>
      <c r="P955" s="6"/>
    </row>
    <row r="956" spans="1:17">
      <c r="A956" s="31"/>
      <c r="B956" s="39" t="s">
        <v>596</v>
      </c>
      <c r="C956" s="33" t="s">
        <v>597</v>
      </c>
      <c r="D956" s="34" t="s">
        <v>20</v>
      </c>
      <c r="E956" s="34">
        <v>18231.38</v>
      </c>
      <c r="F956" s="34" t="s">
        <v>72</v>
      </c>
      <c r="G956" s="35"/>
      <c r="H956" s="29">
        <v>46209</v>
      </c>
      <c r="I956" s="17"/>
      <c r="J956" s="17"/>
      <c r="N956" s="75"/>
      <c r="P956" s="6"/>
    </row>
    <row r="957" spans="1:17">
      <c r="A957" s="31"/>
      <c r="B957" s="39"/>
      <c r="C957" s="33" t="s">
        <v>584</v>
      </c>
      <c r="D957" s="34" t="s">
        <v>20</v>
      </c>
      <c r="E957" s="34">
        <v>21366.48</v>
      </c>
      <c r="F957" s="34" t="s">
        <v>304</v>
      </c>
      <c r="G957" s="35"/>
      <c r="H957" s="29">
        <v>46209</v>
      </c>
      <c r="I957" s="17"/>
      <c r="J957" s="17"/>
      <c r="N957" s="75"/>
      <c r="P957" s="6"/>
    </row>
    <row r="958" spans="1:17">
      <c r="A958" s="31"/>
      <c r="B958" s="39"/>
      <c r="C958" s="33" t="s">
        <v>598</v>
      </c>
      <c r="D958" s="34" t="s">
        <v>20</v>
      </c>
      <c r="E958" s="34">
        <f>11604.39+5437.49</f>
        <v>17041.879999999997</v>
      </c>
      <c r="F958" s="34" t="s">
        <v>58</v>
      </c>
      <c r="G958" s="35"/>
      <c r="H958" s="29">
        <v>46209</v>
      </c>
      <c r="I958" s="17"/>
      <c r="J958" s="17"/>
      <c r="N958" s="75"/>
      <c r="P958" s="6"/>
    </row>
    <row r="959" spans="1:17">
      <c r="A959" s="31"/>
      <c r="B959" s="39" t="s">
        <v>599</v>
      </c>
      <c r="C959" s="33" t="s">
        <v>584</v>
      </c>
      <c r="D959" s="34" t="s">
        <v>20</v>
      </c>
      <c r="E959" s="34">
        <v>14231.8</v>
      </c>
      <c r="F959" s="34" t="s">
        <v>353</v>
      </c>
      <c r="G959" s="35"/>
      <c r="H959" s="29">
        <v>46188</v>
      </c>
      <c r="I959" s="17"/>
      <c r="J959" s="17"/>
      <c r="N959" s="75"/>
      <c r="P959" s="6"/>
    </row>
    <row r="960" spans="1:17">
      <c r="A960" s="31"/>
      <c r="B960" s="39" t="s">
        <v>600</v>
      </c>
      <c r="C960" s="33" t="s">
        <v>22</v>
      </c>
      <c r="D960" s="34" t="s">
        <v>20</v>
      </c>
      <c r="E960" s="58">
        <v>2717.47</v>
      </c>
      <c r="F960" s="34" t="s">
        <v>23</v>
      </c>
      <c r="G960" s="33"/>
      <c r="H960" s="29">
        <v>46223</v>
      </c>
      <c r="I960" s="17"/>
      <c r="J960" s="17"/>
      <c r="N960" s="75"/>
      <c r="P960" s="6"/>
    </row>
    <row r="961" spans="1:16">
      <c r="A961" s="31"/>
      <c r="B961" s="39"/>
      <c r="C961" s="33" t="s">
        <v>179</v>
      </c>
      <c r="D961" s="34" t="s">
        <v>20</v>
      </c>
      <c r="E961" s="34">
        <v>595.71</v>
      </c>
      <c r="F961" s="34" t="s">
        <v>23</v>
      </c>
      <c r="G961" s="35"/>
      <c r="H961" s="29">
        <v>46223</v>
      </c>
      <c r="I961" s="17"/>
      <c r="J961" s="17"/>
      <c r="N961" s="75"/>
      <c r="P961" s="6"/>
    </row>
    <row r="962" spans="1:16">
      <c r="A962" s="31"/>
      <c r="B962" s="39" t="s">
        <v>601</v>
      </c>
      <c r="C962" s="33" t="s">
        <v>602</v>
      </c>
      <c r="D962" s="34" t="s">
        <v>20</v>
      </c>
      <c r="E962" s="34">
        <f>246.93+4750.63</f>
        <v>4997.5600000000004</v>
      </c>
      <c r="F962" s="34" t="s">
        <v>603</v>
      </c>
      <c r="G962" s="35"/>
      <c r="H962" s="29" t="s">
        <v>604</v>
      </c>
      <c r="I962" s="17"/>
      <c r="J962" s="17"/>
      <c r="N962" s="75"/>
      <c r="P962" s="6"/>
    </row>
    <row r="963" spans="1:16">
      <c r="A963" s="31"/>
      <c r="B963" s="39"/>
      <c r="C963" s="33" t="s">
        <v>314</v>
      </c>
      <c r="D963" s="34" t="s">
        <v>20</v>
      </c>
      <c r="E963" s="34">
        <v>31657.93</v>
      </c>
      <c r="F963" s="34" t="s">
        <v>344</v>
      </c>
      <c r="G963" s="35"/>
      <c r="H963" s="29">
        <v>46223</v>
      </c>
      <c r="I963" s="17"/>
      <c r="J963" s="17"/>
      <c r="N963" s="75"/>
      <c r="P963" s="6"/>
    </row>
    <row r="964" spans="1:16">
      <c r="A964" s="31"/>
      <c r="B964" s="39"/>
      <c r="C964" s="33" t="s">
        <v>605</v>
      </c>
      <c r="D964" s="34" t="s">
        <v>20</v>
      </c>
      <c r="E964" s="34">
        <v>12171.3</v>
      </c>
      <c r="F964" s="34" t="s">
        <v>35</v>
      </c>
      <c r="G964" s="35"/>
      <c r="H964" s="29">
        <v>46223</v>
      </c>
      <c r="I964" s="17"/>
      <c r="J964" s="17"/>
      <c r="N964" s="75"/>
      <c r="P964" s="6"/>
    </row>
    <row r="965" spans="1:16">
      <c r="A965" s="31"/>
      <c r="B965" s="39"/>
      <c r="C965" s="33" t="s">
        <v>606</v>
      </c>
      <c r="D965" s="34" t="s">
        <v>20</v>
      </c>
      <c r="E965" s="34">
        <f>7131.03+2823.29</f>
        <v>9954.32</v>
      </c>
      <c r="F965" s="34" t="s">
        <v>486</v>
      </c>
      <c r="G965" s="35"/>
      <c r="H965" s="29">
        <v>46223</v>
      </c>
      <c r="I965" s="17"/>
      <c r="J965" s="17"/>
      <c r="N965" s="75"/>
      <c r="P965" s="6"/>
    </row>
    <row r="966" spans="1:16">
      <c r="A966" s="31"/>
      <c r="B966" s="76" t="s">
        <v>24</v>
      </c>
      <c r="C966" s="31"/>
      <c r="D966" s="39"/>
      <c r="E966" s="126">
        <f>SUM(E956:E965)</f>
        <v>132965.82999999999</v>
      </c>
      <c r="F966" s="39"/>
      <c r="G966" s="31"/>
      <c r="H966" s="26"/>
      <c r="I966" s="17"/>
      <c r="J966" s="17"/>
      <c r="P966" s="6"/>
    </row>
    <row r="967" spans="1:16" ht="14.25">
      <c r="A967" s="31">
        <v>193</v>
      </c>
      <c r="B967" s="100" t="s">
        <v>607</v>
      </c>
      <c r="C967" s="31"/>
      <c r="D967" s="39"/>
      <c r="E967" s="39"/>
      <c r="F967" s="39"/>
      <c r="G967" s="31"/>
      <c r="H967" s="26"/>
      <c r="I967" s="17"/>
      <c r="J967" s="17"/>
      <c r="P967" s="6"/>
    </row>
    <row r="968" spans="1:16">
      <c r="A968" s="31"/>
      <c r="B968" s="32" t="s">
        <v>17</v>
      </c>
      <c r="C968" s="31"/>
      <c r="D968" s="39"/>
      <c r="E968" s="39"/>
      <c r="F968" s="39"/>
      <c r="G968" s="31"/>
      <c r="H968" s="26"/>
      <c r="I968" s="17"/>
      <c r="J968" s="17"/>
      <c r="P968" s="6"/>
    </row>
    <row r="969" spans="1:16">
      <c r="A969" s="31"/>
      <c r="B969" s="39"/>
      <c r="C969" s="33"/>
      <c r="D969" s="34"/>
      <c r="E969" s="34"/>
      <c r="F969" s="34"/>
      <c r="G969" s="35"/>
      <c r="H969" s="29"/>
      <c r="I969" s="17"/>
      <c r="J969" s="17"/>
      <c r="P969" s="6"/>
    </row>
    <row r="970" spans="1:16">
      <c r="A970" s="31"/>
      <c r="B970" s="76" t="s">
        <v>24</v>
      </c>
      <c r="C970" s="31"/>
      <c r="D970" s="39"/>
      <c r="E970" s="85">
        <f>SUM(E969:E969)</f>
        <v>0</v>
      </c>
      <c r="F970" s="39"/>
      <c r="G970" s="31"/>
      <c r="H970" s="26"/>
      <c r="I970" s="17"/>
      <c r="J970" s="17"/>
      <c r="P970" s="6"/>
    </row>
    <row r="971" spans="1:16" ht="14.25">
      <c r="A971" s="31">
        <v>194</v>
      </c>
      <c r="B971" s="100" t="s">
        <v>608</v>
      </c>
      <c r="C971" s="31"/>
      <c r="D971" s="39"/>
      <c r="E971" s="70"/>
      <c r="F971" s="39"/>
      <c r="G971" s="31"/>
      <c r="H971" s="26"/>
      <c r="I971" s="17"/>
      <c r="J971" s="17"/>
      <c r="P971" s="6"/>
    </row>
    <row r="972" spans="1:16">
      <c r="A972" s="31"/>
      <c r="B972" s="32" t="s">
        <v>17</v>
      </c>
      <c r="C972" s="31"/>
      <c r="D972" s="39"/>
      <c r="E972" s="39"/>
      <c r="F972" s="39"/>
      <c r="G972" s="31"/>
      <c r="H972" s="26"/>
      <c r="I972" s="17"/>
      <c r="J972" s="17"/>
      <c r="P972" s="6"/>
    </row>
    <row r="973" spans="1:16">
      <c r="A973" s="31"/>
      <c r="B973" s="39"/>
      <c r="C973" s="33" t="s">
        <v>297</v>
      </c>
      <c r="D973" s="34"/>
      <c r="E973" s="34">
        <v>148531.63</v>
      </c>
      <c r="F973" s="34"/>
      <c r="G973" s="35"/>
      <c r="H973" s="29" t="s">
        <v>609</v>
      </c>
      <c r="I973" s="27"/>
      <c r="J973" s="17"/>
      <c r="N973" s="96"/>
      <c r="P973"/>
    </row>
    <row r="974" spans="1:16">
      <c r="A974" s="31"/>
      <c r="B974" s="39" t="s">
        <v>56</v>
      </c>
      <c r="C974" s="33" t="s">
        <v>610</v>
      </c>
      <c r="D974" s="34" t="s">
        <v>20</v>
      </c>
      <c r="E974" s="34">
        <v>26122.86</v>
      </c>
      <c r="F974" s="34" t="s">
        <v>611</v>
      </c>
      <c r="G974" s="35"/>
      <c r="H974" s="29">
        <v>46226</v>
      </c>
      <c r="I974" s="27"/>
      <c r="J974" s="17"/>
      <c r="N974" s="96"/>
      <c r="P974"/>
    </row>
    <row r="975" spans="1:16">
      <c r="A975" s="31"/>
      <c r="B975" s="39" t="s">
        <v>612</v>
      </c>
      <c r="C975" s="33" t="s">
        <v>613</v>
      </c>
      <c r="D975" s="34" t="s">
        <v>20</v>
      </c>
      <c r="E975" s="34">
        <v>3767.04</v>
      </c>
      <c r="F975" s="34" t="s">
        <v>23</v>
      </c>
      <c r="G975" s="35"/>
      <c r="H975" s="29">
        <v>46233</v>
      </c>
      <c r="I975" s="27"/>
      <c r="J975" s="17"/>
      <c r="N975" s="96"/>
      <c r="P975"/>
    </row>
    <row r="976" spans="1:16">
      <c r="A976" s="31"/>
      <c r="B976" s="76" t="s">
        <v>24</v>
      </c>
      <c r="C976" s="31"/>
      <c r="D976" s="39"/>
      <c r="E976" s="85">
        <f>SUM(E973:E975)</f>
        <v>178421.53</v>
      </c>
      <c r="F976" s="39"/>
      <c r="G976" s="71"/>
      <c r="H976" s="26"/>
      <c r="I976" s="40"/>
      <c r="J976" s="60"/>
      <c r="K976" s="38"/>
      <c r="L976" s="42"/>
      <c r="N976" s="96"/>
      <c r="P976"/>
    </row>
    <row r="977" spans="1:18" ht="14.25">
      <c r="A977" s="31">
        <v>195</v>
      </c>
      <c r="B977" s="100" t="s">
        <v>614</v>
      </c>
      <c r="C977" s="31"/>
      <c r="D977" s="39"/>
      <c r="E977" s="39"/>
      <c r="F977" s="39"/>
      <c r="G977" s="31"/>
      <c r="H977" s="26"/>
      <c r="I977" s="26"/>
      <c r="J977" s="26"/>
      <c r="K977" s="26"/>
      <c r="L977" s="26"/>
      <c r="M977" s="26"/>
      <c r="N977" s="26"/>
      <c r="P977" s="6"/>
    </row>
    <row r="978" spans="1:18">
      <c r="A978" s="31"/>
      <c r="B978" s="32" t="s">
        <v>17</v>
      </c>
      <c r="C978" s="31"/>
      <c r="D978" s="39"/>
      <c r="E978" s="39"/>
      <c r="F978" s="39"/>
      <c r="G978" s="31"/>
      <c r="H978" s="26"/>
      <c r="I978" s="17"/>
      <c r="J978" s="17"/>
      <c r="K978" s="17"/>
      <c r="L978" s="17"/>
      <c r="M978" s="17"/>
      <c r="N978" s="95"/>
      <c r="P978" s="6"/>
    </row>
    <row r="979" spans="1:18">
      <c r="A979" s="31"/>
      <c r="B979" s="39" t="s">
        <v>95</v>
      </c>
      <c r="C979" s="33" t="s">
        <v>615</v>
      </c>
      <c r="D979" s="34" t="s">
        <v>20</v>
      </c>
      <c r="E979" s="34">
        <f>843.54+3587.87</f>
        <v>4431.41</v>
      </c>
      <c r="F979" s="34" t="s">
        <v>162</v>
      </c>
      <c r="G979" s="35"/>
      <c r="H979" s="29" t="s">
        <v>616</v>
      </c>
      <c r="I979" s="17"/>
      <c r="J979" s="17"/>
      <c r="N979" s="75"/>
      <c r="P979" s="6"/>
    </row>
    <row r="980" spans="1:18">
      <c r="A980" s="31"/>
      <c r="B980" s="39" t="s">
        <v>617</v>
      </c>
      <c r="C980" s="33" t="s">
        <v>104</v>
      </c>
      <c r="D980" s="34" t="s">
        <v>20</v>
      </c>
      <c r="E980" s="34">
        <v>246.93</v>
      </c>
      <c r="F980" s="34"/>
      <c r="G980" s="35"/>
      <c r="H980" s="29">
        <v>46226</v>
      </c>
      <c r="I980" s="17"/>
      <c r="J980" s="17"/>
      <c r="N980" s="75"/>
      <c r="P980" s="6"/>
    </row>
    <row r="981" spans="1:18">
      <c r="A981" s="31"/>
      <c r="B981" s="39"/>
      <c r="C981" s="33" t="s">
        <v>618</v>
      </c>
      <c r="D981" s="34" t="s">
        <v>20</v>
      </c>
      <c r="E981" s="34">
        <v>36195.26</v>
      </c>
      <c r="F981" s="34" t="s">
        <v>344</v>
      </c>
      <c r="G981" s="35"/>
      <c r="H981" s="29">
        <v>46226</v>
      </c>
      <c r="I981" s="17"/>
      <c r="J981" s="17"/>
      <c r="N981" s="75"/>
      <c r="P981" s="6"/>
    </row>
    <row r="982" spans="1:18">
      <c r="A982" s="31"/>
      <c r="B982" s="39"/>
      <c r="C982" s="33" t="s">
        <v>53</v>
      </c>
      <c r="D982" s="34" t="s">
        <v>20</v>
      </c>
      <c r="E982" s="34">
        <v>34146.49</v>
      </c>
      <c r="F982" s="34" t="s">
        <v>162</v>
      </c>
      <c r="G982" s="35"/>
      <c r="H982" s="29">
        <v>46226</v>
      </c>
      <c r="I982" s="17"/>
      <c r="J982" s="17"/>
      <c r="N982" s="75"/>
      <c r="P982" s="6"/>
    </row>
    <row r="983" spans="1:18">
      <c r="A983" s="31"/>
      <c r="B983" s="39"/>
      <c r="C983" s="33" t="s">
        <v>33</v>
      </c>
      <c r="D983" s="34" t="s">
        <v>20</v>
      </c>
      <c r="E983" s="34">
        <v>1782.48</v>
      </c>
      <c r="F983" s="34" t="s">
        <v>23</v>
      </c>
      <c r="G983" s="35"/>
      <c r="H983" s="29">
        <v>46226</v>
      </c>
      <c r="I983" s="17"/>
      <c r="J983" s="17"/>
      <c r="N983" s="75"/>
      <c r="P983" s="6"/>
    </row>
    <row r="984" spans="1:18">
      <c r="A984" s="31"/>
      <c r="B984" s="39" t="s">
        <v>95</v>
      </c>
      <c r="C984" s="33" t="s">
        <v>33</v>
      </c>
      <c r="D984" s="34" t="s">
        <v>20</v>
      </c>
      <c r="E984" s="34">
        <v>1782.48</v>
      </c>
      <c r="F984" s="34" t="s">
        <v>23</v>
      </c>
      <c r="G984" s="35"/>
      <c r="H984" s="29">
        <v>46232</v>
      </c>
      <c r="I984" s="17"/>
      <c r="J984" s="17"/>
      <c r="N984" s="75"/>
      <c r="P984" s="6"/>
    </row>
    <row r="985" spans="1:18">
      <c r="A985" s="31"/>
      <c r="B985" s="76" t="s">
        <v>24</v>
      </c>
      <c r="C985" s="31"/>
      <c r="D985" s="39"/>
      <c r="E985" s="85">
        <f>SUM(E979:E984)</f>
        <v>78585.049999999988</v>
      </c>
      <c r="F985" s="39"/>
      <c r="G985" s="31"/>
      <c r="H985" s="26"/>
      <c r="I985" s="17"/>
      <c r="J985" s="17"/>
      <c r="P985" s="6"/>
    </row>
    <row r="986" spans="1:18" ht="14.25">
      <c r="A986" s="31">
        <v>196</v>
      </c>
      <c r="B986" s="100" t="s">
        <v>619</v>
      </c>
      <c r="C986" s="31"/>
      <c r="D986" s="39"/>
      <c r="E986" s="39"/>
      <c r="F986" s="39"/>
      <c r="G986" s="31"/>
      <c r="H986" s="26"/>
      <c r="I986" s="17"/>
      <c r="J986" s="17"/>
      <c r="P986"/>
    </row>
    <row r="987" spans="1:18">
      <c r="A987" s="31"/>
      <c r="B987" s="32" t="s">
        <v>17</v>
      </c>
      <c r="C987" s="31"/>
      <c r="D987" s="39"/>
      <c r="E987" s="39"/>
      <c r="F987" s="39"/>
      <c r="G987" s="31"/>
      <c r="H987" s="26"/>
      <c r="I987" s="17"/>
      <c r="J987" s="17"/>
      <c r="P987"/>
    </row>
    <row r="988" spans="1:18">
      <c r="A988" s="31"/>
      <c r="B988" s="32" t="s">
        <v>620</v>
      </c>
      <c r="C988" s="33" t="s">
        <v>220</v>
      </c>
      <c r="D988" s="34" t="s">
        <v>221</v>
      </c>
      <c r="E988" s="34">
        <f>318558.72+2134.1+3587.87+221355.56</f>
        <v>545636.25</v>
      </c>
      <c r="F988" s="34"/>
      <c r="G988" s="35"/>
      <c r="H988" s="29" t="s">
        <v>621</v>
      </c>
      <c r="I988" s="17"/>
      <c r="J988" s="17"/>
      <c r="N988" s="96"/>
      <c r="P988"/>
    </row>
    <row r="989" spans="1:18">
      <c r="A989" s="31"/>
      <c r="B989" s="39"/>
      <c r="C989" s="33" t="s">
        <v>622</v>
      </c>
      <c r="D989" s="34" t="s">
        <v>221</v>
      </c>
      <c r="E989" s="34">
        <v>14545.31</v>
      </c>
      <c r="F989" s="34" t="s">
        <v>81</v>
      </c>
      <c r="G989" s="35"/>
      <c r="H989" s="29">
        <v>46223</v>
      </c>
      <c r="I989" s="17"/>
      <c r="J989" s="17"/>
      <c r="N989" s="96"/>
      <c r="P989"/>
    </row>
    <row r="990" spans="1:18">
      <c r="A990" s="31"/>
      <c r="B990" s="39"/>
      <c r="C990" s="33" t="s">
        <v>623</v>
      </c>
      <c r="D990" s="34" t="s">
        <v>221</v>
      </c>
      <c r="E990" s="34">
        <v>48935.37</v>
      </c>
      <c r="F990" s="34" t="s">
        <v>624</v>
      </c>
      <c r="G990" s="35"/>
      <c r="H990" s="29">
        <v>46224</v>
      </c>
      <c r="I990" s="17"/>
      <c r="J990" s="17"/>
      <c r="N990" s="96"/>
      <c r="P990"/>
    </row>
    <row r="991" spans="1:18">
      <c r="A991" s="31"/>
      <c r="B991" s="39"/>
      <c r="C991" s="33" t="s">
        <v>625</v>
      </c>
      <c r="D991" s="34" t="s">
        <v>221</v>
      </c>
      <c r="E991" s="34">
        <f>10500+700.04+3098.63+4090.59</f>
        <v>18389.260000000002</v>
      </c>
      <c r="F991" s="34" t="s">
        <v>41</v>
      </c>
      <c r="G991" s="35"/>
      <c r="H991" s="29" t="s">
        <v>626</v>
      </c>
      <c r="I991" s="17"/>
      <c r="J991" s="17"/>
      <c r="N991" s="96"/>
      <c r="P991"/>
    </row>
    <row r="992" spans="1:18">
      <c r="A992" s="31"/>
      <c r="B992" s="76" t="s">
        <v>24</v>
      </c>
      <c r="C992" s="31"/>
      <c r="D992" s="39"/>
      <c r="E992" s="85">
        <f>SUM(E988:E991)</f>
        <v>627506.19000000006</v>
      </c>
      <c r="F992" s="39"/>
      <c r="G992" s="31"/>
      <c r="H992" s="26"/>
      <c r="I992" s="17"/>
      <c r="J992" s="17"/>
      <c r="K992" s="40"/>
      <c r="L992" s="42"/>
      <c r="M992" s="51"/>
      <c r="N992" s="27"/>
      <c r="O992" s="27"/>
      <c r="P992" s="27"/>
      <c r="Q992" s="52"/>
      <c r="R992" s="44"/>
    </row>
    <row r="993" spans="1:18" ht="14.25">
      <c r="A993" s="31">
        <v>197</v>
      </c>
      <c r="B993" s="100" t="s">
        <v>627</v>
      </c>
      <c r="C993" s="31"/>
      <c r="D993" s="39"/>
      <c r="E993" s="39"/>
      <c r="F993" s="39"/>
      <c r="G993" s="31"/>
      <c r="H993" s="26"/>
      <c r="I993" s="17"/>
      <c r="J993" s="17"/>
      <c r="P993" s="6"/>
    </row>
    <row r="994" spans="1:18">
      <c r="A994" s="31"/>
      <c r="B994" s="32" t="s">
        <v>17</v>
      </c>
      <c r="C994" s="31"/>
      <c r="D994" s="39"/>
      <c r="E994" s="39"/>
      <c r="F994" s="39"/>
      <c r="G994" s="31"/>
      <c r="H994" s="26"/>
      <c r="I994" s="17"/>
      <c r="J994" s="17"/>
      <c r="N994" s="96"/>
      <c r="P994"/>
    </row>
    <row r="995" spans="1:18">
      <c r="A995" s="31"/>
      <c r="B995" s="32"/>
      <c r="C995" s="33"/>
      <c r="D995" s="34"/>
      <c r="E995" s="39"/>
      <c r="F995" s="39"/>
      <c r="G995" s="35"/>
      <c r="H995" s="29"/>
      <c r="I995" s="17"/>
      <c r="J995" s="17"/>
      <c r="N995" s="75"/>
      <c r="P995"/>
    </row>
    <row r="996" spans="1:18">
      <c r="A996" s="31"/>
      <c r="B996" s="76" t="s">
        <v>24</v>
      </c>
      <c r="C996" s="31"/>
      <c r="D996" s="39"/>
      <c r="E996" s="85">
        <f>SUM(E995:E995)</f>
        <v>0</v>
      </c>
      <c r="F996" s="39"/>
      <c r="G996" s="31"/>
      <c r="H996" s="26"/>
      <c r="I996" s="17"/>
      <c r="J996" s="17"/>
      <c r="P996" s="6"/>
    </row>
    <row r="997" spans="1:18" ht="14.25">
      <c r="A997" s="31">
        <v>198</v>
      </c>
      <c r="B997" s="100" t="s">
        <v>628</v>
      </c>
      <c r="C997" s="31"/>
      <c r="D997" s="39"/>
      <c r="E997" s="83"/>
      <c r="F997" s="39"/>
      <c r="G997" s="31"/>
      <c r="H997" s="26"/>
      <c r="I997" s="17"/>
      <c r="J997" s="17"/>
      <c r="K997" s="5"/>
      <c r="L997" s="5"/>
      <c r="N997" s="96"/>
      <c r="P997"/>
    </row>
    <row r="998" spans="1:18">
      <c r="A998" s="31"/>
      <c r="B998" s="32" t="s">
        <v>17</v>
      </c>
      <c r="C998" s="31"/>
      <c r="D998" s="39"/>
      <c r="E998" s="83"/>
      <c r="F998" s="39"/>
      <c r="G998" s="31"/>
      <c r="H998" s="26"/>
      <c r="I998" s="17"/>
      <c r="J998" s="17"/>
      <c r="K998" s="5"/>
      <c r="L998" s="5"/>
      <c r="N998" s="75"/>
      <c r="P998"/>
    </row>
    <row r="999" spans="1:18">
      <c r="A999" s="31"/>
      <c r="B999" s="32"/>
      <c r="C999" s="81"/>
      <c r="D999" s="34"/>
      <c r="E999" s="34"/>
      <c r="F999" s="34"/>
      <c r="G999" s="35"/>
      <c r="H999" s="26"/>
      <c r="I999" s="17"/>
      <c r="J999" s="17"/>
      <c r="K999" s="5"/>
      <c r="L999" s="5"/>
      <c r="N999" s="75"/>
      <c r="P999"/>
    </row>
    <row r="1000" spans="1:18">
      <c r="A1000" s="31"/>
      <c r="B1000" s="76" t="s">
        <v>24</v>
      </c>
      <c r="C1000" s="31"/>
      <c r="D1000" s="39"/>
      <c r="E1000" s="85">
        <f>SUM(E999:E999)</f>
        <v>0</v>
      </c>
      <c r="F1000" s="39"/>
      <c r="G1000" s="31"/>
      <c r="H1000" s="26"/>
      <c r="I1000" s="17"/>
      <c r="J1000" s="17"/>
      <c r="K1000" s="21"/>
      <c r="L1000" s="21"/>
      <c r="P1000" s="6"/>
    </row>
    <row r="1001" spans="1:18" ht="14.25">
      <c r="A1001" s="31">
        <v>199</v>
      </c>
      <c r="B1001" s="100" t="s">
        <v>629</v>
      </c>
      <c r="C1001" s="31"/>
      <c r="D1001" s="39"/>
      <c r="E1001" s="39"/>
      <c r="F1001" s="39"/>
      <c r="G1001" s="31"/>
      <c r="H1001" s="63" t="s">
        <v>28</v>
      </c>
      <c r="I1001" s="17"/>
      <c r="J1001" s="17"/>
      <c r="P1001"/>
    </row>
    <row r="1002" spans="1:18">
      <c r="A1002" s="31"/>
      <c r="B1002" s="32" t="s">
        <v>17</v>
      </c>
      <c r="C1002" s="31"/>
      <c r="D1002" s="39"/>
      <c r="E1002" s="39"/>
      <c r="F1002" s="39"/>
      <c r="G1002" s="31"/>
      <c r="H1002" s="26"/>
      <c r="I1002" s="17"/>
      <c r="J1002" s="17"/>
      <c r="M1002" s="38"/>
      <c r="N1002" s="98"/>
      <c r="P1002"/>
    </row>
    <row r="1003" spans="1:18">
      <c r="A1003" s="31"/>
      <c r="B1003" s="32" t="s">
        <v>630</v>
      </c>
      <c r="C1003" s="33" t="s">
        <v>33</v>
      </c>
      <c r="D1003" s="34" t="s">
        <v>20</v>
      </c>
      <c r="E1003" s="83">
        <v>9831.26</v>
      </c>
      <c r="F1003" s="39" t="s">
        <v>81</v>
      </c>
      <c r="G1003" s="35"/>
      <c r="H1003" s="29">
        <v>46232</v>
      </c>
      <c r="I1003" s="17"/>
      <c r="J1003" s="17"/>
      <c r="M1003" s="38"/>
      <c r="N1003" s="99"/>
      <c r="P1003"/>
    </row>
    <row r="1004" spans="1:18">
      <c r="A1004" s="31"/>
      <c r="B1004" s="39" t="s">
        <v>18</v>
      </c>
      <c r="C1004" s="33" t="s">
        <v>631</v>
      </c>
      <c r="D1004" s="34" t="s">
        <v>20</v>
      </c>
      <c r="E1004" s="34">
        <f>2576.24+3991.4+1908.27+4983.36+3991.4</f>
        <v>17450.670000000002</v>
      </c>
      <c r="F1004" s="34" t="s">
        <v>23</v>
      </c>
      <c r="G1004" s="35"/>
      <c r="H1004" s="29">
        <v>46225</v>
      </c>
      <c r="I1004" s="17"/>
      <c r="J1004" s="17"/>
      <c r="M1004" s="38"/>
      <c r="N1004" s="99"/>
      <c r="P1004"/>
    </row>
    <row r="1005" spans="1:18">
      <c r="A1005" s="31"/>
      <c r="B1005" s="76" t="s">
        <v>24</v>
      </c>
      <c r="C1005" s="31"/>
      <c r="D1005" s="39"/>
      <c r="E1005" s="85">
        <f>SUM(E1003:E1004)</f>
        <v>27281.93</v>
      </c>
      <c r="F1005" s="39"/>
      <c r="G1005" s="31"/>
      <c r="H1005" s="26"/>
      <c r="I1005" s="40"/>
      <c r="J1005" s="60"/>
      <c r="K1005" s="38"/>
      <c r="L1005" s="27"/>
      <c r="M1005" s="97"/>
      <c r="N1005" s="27"/>
      <c r="O1005" s="27"/>
      <c r="P1005" s="44"/>
    </row>
    <row r="1006" spans="1:18" ht="14.25">
      <c r="A1006" s="31">
        <v>200</v>
      </c>
      <c r="B1006" s="100" t="s">
        <v>632</v>
      </c>
      <c r="C1006" s="31"/>
      <c r="D1006" s="39"/>
      <c r="E1006" s="83"/>
      <c r="F1006" s="39"/>
      <c r="G1006" s="31"/>
      <c r="H1006" s="26"/>
      <c r="I1006" s="17"/>
      <c r="J1006" s="17"/>
      <c r="M1006" t="s">
        <v>307</v>
      </c>
      <c r="N1006" s="96">
        <f>E493+E497+E501+E505+E509+E514+E518+E523+E527+E531+E535+E539+E543+E548+E553+E557+E561+E566+E570+E574+E578+E582+E588+E592+E598+E603+E610+E618+E632+E638+E644+E649+E653+E657+E661+E665+E669+E673+E677+E685+E688+E692+E696+E700+E704+E709+E713+E717+E733+E738+E743+E747+E752+E756+E761+E765+E769+E775+E791+E797+E801+E808+E812+E816+E822+E826+E830+E834+E839+E845+E849+E853+E861+E865+E869+E873+E883+E888+E892+E899+E903+E910+E917+E921+E925+E932+E937+E941+E945+E949+E953+E966+E970+E976+E985+E992+E996+E1000+E1005+E1009</f>
        <v>3090596.2699999996</v>
      </c>
      <c r="P1006"/>
      <c r="R1006">
        <v>200</v>
      </c>
    </row>
    <row r="1007" spans="1:18">
      <c r="A1007" s="31"/>
      <c r="B1007" s="32" t="s">
        <v>17</v>
      </c>
      <c r="C1007" s="31"/>
      <c r="D1007" s="39"/>
      <c r="E1007" s="83"/>
      <c r="F1007" s="39"/>
      <c r="G1007" s="31"/>
      <c r="H1007" s="26"/>
      <c r="I1007" s="17"/>
      <c r="J1007" s="17"/>
      <c r="P1007" s="6"/>
    </row>
    <row r="1008" spans="1:18">
      <c r="A1008" s="31"/>
      <c r="B1008" s="39"/>
      <c r="C1008" s="81"/>
      <c r="D1008" s="34"/>
      <c r="E1008" s="61"/>
      <c r="F1008" s="34"/>
      <c r="G1008" s="35"/>
      <c r="H1008" s="26"/>
      <c r="I1008" s="17"/>
      <c r="J1008" s="17"/>
      <c r="P1008" s="6"/>
    </row>
    <row r="1009" spans="1:16">
      <c r="A1009" s="31"/>
      <c r="B1009" s="76" t="s">
        <v>24</v>
      </c>
      <c r="C1009" s="31"/>
      <c r="D1009" s="39"/>
      <c r="E1009" s="85">
        <f>SUM(E1008:E1008)</f>
        <v>0</v>
      </c>
      <c r="F1009" s="39"/>
      <c r="G1009" s="31"/>
      <c r="H1009" s="26"/>
      <c r="I1009" s="17"/>
      <c r="J1009" s="17"/>
      <c r="P1009" s="6"/>
    </row>
    <row r="1010" spans="1:16" ht="14.25">
      <c r="A1010" s="31">
        <v>201</v>
      </c>
      <c r="B1010" s="100" t="s">
        <v>633</v>
      </c>
      <c r="C1010" s="31"/>
      <c r="D1010" s="39"/>
      <c r="E1010" s="83"/>
      <c r="F1010" s="39"/>
      <c r="G1010" s="31"/>
      <c r="H1010" s="26"/>
      <c r="I1010" s="17"/>
      <c r="J1010" s="17"/>
      <c r="M1010" s="38"/>
      <c r="N1010" s="101"/>
      <c r="P1010" s="6"/>
    </row>
    <row r="1011" spans="1:16">
      <c r="A1011" s="31"/>
      <c r="B1011" s="32" t="s">
        <v>17</v>
      </c>
      <c r="C1011" s="31"/>
      <c r="D1011" s="39"/>
      <c r="E1011" s="83"/>
      <c r="F1011" s="39"/>
      <c r="G1011" s="31"/>
      <c r="H1011" s="26"/>
      <c r="I1011" s="17"/>
      <c r="J1011" s="17"/>
      <c r="M1011" s="38"/>
      <c r="N1011" s="99"/>
      <c r="P1011" s="6"/>
    </row>
    <row r="1012" spans="1:16">
      <c r="A1012" s="31"/>
      <c r="B1012" s="39"/>
      <c r="C1012" s="33"/>
      <c r="D1012" s="34"/>
      <c r="E1012" s="34"/>
      <c r="F1012" s="34"/>
      <c r="G1012" s="35"/>
      <c r="H1012" s="26"/>
      <c r="I1012" s="17"/>
      <c r="J1012" s="17"/>
      <c r="P1012" s="6"/>
    </row>
    <row r="1013" spans="1:16">
      <c r="A1013" s="31"/>
      <c r="B1013" s="76" t="s">
        <v>24</v>
      </c>
      <c r="C1013" s="31"/>
      <c r="D1013" s="39"/>
      <c r="E1013" s="126">
        <f>SUM(E1012:E1012)</f>
        <v>0</v>
      </c>
      <c r="F1013" s="39"/>
      <c r="G1013" s="31"/>
      <c r="H1013" s="26"/>
      <c r="I1013" s="17"/>
      <c r="J1013" s="17"/>
      <c r="P1013"/>
    </row>
    <row r="1014" spans="1:16" ht="14.25">
      <c r="A1014" s="31">
        <v>202</v>
      </c>
      <c r="B1014" s="100" t="s">
        <v>634</v>
      </c>
      <c r="C1014" s="31"/>
      <c r="D1014" s="39"/>
      <c r="E1014" s="83"/>
      <c r="F1014" s="39"/>
      <c r="G1014" s="31"/>
      <c r="H1014" s="26"/>
      <c r="I1014" s="17"/>
      <c r="J1014" s="17"/>
      <c r="P1014"/>
    </row>
    <row r="1015" spans="1:16">
      <c r="A1015" s="31"/>
      <c r="B1015" s="32" t="s">
        <v>17</v>
      </c>
      <c r="C1015" s="31"/>
      <c r="D1015" s="39"/>
      <c r="E1015" s="83"/>
      <c r="F1015" s="39"/>
      <c r="G1015" s="31"/>
      <c r="H1015" s="26"/>
      <c r="I1015" s="17"/>
      <c r="J1015" s="17"/>
      <c r="P1015"/>
    </row>
    <row r="1016" spans="1:16">
      <c r="A1016" s="31"/>
      <c r="B1016" s="32"/>
      <c r="C1016" s="33"/>
      <c r="D1016" s="34"/>
      <c r="E1016" s="58"/>
      <c r="F1016" s="34"/>
      <c r="G1016" s="33"/>
      <c r="H1016" s="29"/>
      <c r="I1016" s="17"/>
      <c r="J1016" s="17"/>
      <c r="P1016"/>
    </row>
    <row r="1017" spans="1:16">
      <c r="A1017" s="31"/>
      <c r="B1017" s="76" t="s">
        <v>24</v>
      </c>
      <c r="C1017" s="31"/>
      <c r="D1017" s="39"/>
      <c r="E1017" s="126">
        <f>SUM(E1016:E1016)</f>
        <v>0</v>
      </c>
      <c r="F1017" s="39"/>
      <c r="G1017" s="31"/>
      <c r="H1017" s="26"/>
      <c r="I1017" s="17"/>
      <c r="J1017" s="17"/>
      <c r="P1017"/>
    </row>
    <row r="1018" spans="1:16" ht="14.25">
      <c r="A1018" s="31">
        <v>203</v>
      </c>
      <c r="B1018" s="100" t="s">
        <v>635</v>
      </c>
      <c r="C1018" s="31"/>
      <c r="D1018" s="39"/>
      <c r="E1018" s="83"/>
      <c r="F1018" s="39"/>
      <c r="G1018" s="31"/>
      <c r="H1018" s="26"/>
      <c r="I1018" s="17"/>
      <c r="J1018" s="17"/>
      <c r="P1018"/>
    </row>
    <row r="1019" spans="1:16">
      <c r="A1019" s="31"/>
      <c r="B1019" s="32" t="s">
        <v>17</v>
      </c>
      <c r="C1019" s="31"/>
      <c r="D1019" s="39"/>
      <c r="E1019" s="83"/>
      <c r="F1019" s="39"/>
      <c r="G1019" s="31"/>
      <c r="H1019" s="26"/>
      <c r="I1019" s="17"/>
      <c r="J1019" s="17"/>
      <c r="P1019"/>
    </row>
    <row r="1020" spans="1:16">
      <c r="A1020" s="31"/>
      <c r="B1020" s="39" t="s">
        <v>636</v>
      </c>
      <c r="C1020" s="33" t="s">
        <v>637</v>
      </c>
      <c r="D1020" s="34" t="s">
        <v>20</v>
      </c>
      <c r="E1020" s="34">
        <f>13090.1+1164.29+1908.27</f>
        <v>16162.66</v>
      </c>
      <c r="F1020" s="34" t="s">
        <v>638</v>
      </c>
      <c r="G1020" s="67"/>
      <c r="H1020" s="29">
        <v>46211</v>
      </c>
      <c r="I1020" s="17"/>
      <c r="J1020" s="17"/>
      <c r="P1020"/>
    </row>
    <row r="1021" spans="1:16">
      <c r="A1021" s="31"/>
      <c r="B1021" s="39"/>
      <c r="C1021" s="33" t="s">
        <v>50</v>
      </c>
      <c r="D1021" s="34" t="s">
        <v>20</v>
      </c>
      <c r="E1021" s="34">
        <v>7000</v>
      </c>
      <c r="F1021" s="34" t="s">
        <v>131</v>
      </c>
      <c r="G1021" s="67"/>
      <c r="H1021" s="29">
        <v>46211</v>
      </c>
      <c r="I1021" s="17"/>
      <c r="J1021" s="17"/>
      <c r="P1021"/>
    </row>
    <row r="1022" spans="1:16">
      <c r="A1022" s="31"/>
      <c r="B1022" s="76" t="s">
        <v>24</v>
      </c>
      <c r="C1022" s="31"/>
      <c r="D1022" s="39"/>
      <c r="E1022" s="126">
        <f>SUM(E1020:E1021)</f>
        <v>23162.66</v>
      </c>
      <c r="F1022" s="39"/>
      <c r="G1022" s="31"/>
      <c r="H1022" s="26"/>
      <c r="I1022" s="17"/>
      <c r="J1022" s="17"/>
      <c r="P1022"/>
    </row>
    <row r="1023" spans="1:16" ht="14.25">
      <c r="A1023" s="31">
        <v>204</v>
      </c>
      <c r="B1023" s="100" t="s">
        <v>639</v>
      </c>
      <c r="C1023" s="31"/>
      <c r="D1023" s="39"/>
      <c r="E1023" s="83"/>
      <c r="F1023" s="39"/>
      <c r="G1023" s="31"/>
      <c r="H1023" s="26"/>
      <c r="I1023" s="17"/>
      <c r="J1023" s="17"/>
      <c r="P1023"/>
    </row>
    <row r="1024" spans="1:16">
      <c r="A1024" s="31"/>
      <c r="B1024" s="32" t="s">
        <v>17</v>
      </c>
      <c r="C1024" s="31"/>
      <c r="D1024" s="39"/>
      <c r="E1024" s="83"/>
      <c r="F1024" s="39"/>
      <c r="G1024" s="31"/>
      <c r="H1024" s="26"/>
      <c r="I1024" s="17"/>
      <c r="J1024" s="17"/>
      <c r="P1024"/>
    </row>
    <row r="1025" spans="1:18">
      <c r="A1025" s="31"/>
      <c r="B1025" s="39"/>
      <c r="C1025" s="33"/>
      <c r="D1025" s="34"/>
      <c r="E1025" s="39"/>
      <c r="F1025" s="39"/>
      <c r="G1025" s="35"/>
      <c r="H1025" s="29"/>
      <c r="I1025" s="17"/>
      <c r="J1025" s="17"/>
      <c r="N1025" s="96"/>
      <c r="P1025" s="6"/>
    </row>
    <row r="1026" spans="1:18">
      <c r="A1026" s="31"/>
      <c r="B1026" s="76" t="s">
        <v>24</v>
      </c>
      <c r="C1026" s="31"/>
      <c r="D1026" s="39"/>
      <c r="E1026" s="126">
        <f>SUM(E1025:E1025)</f>
        <v>0</v>
      </c>
      <c r="F1026" s="39"/>
      <c r="G1026" s="31"/>
      <c r="H1026" s="26"/>
      <c r="I1026" s="17"/>
      <c r="J1026" s="17"/>
      <c r="N1026" s="75"/>
      <c r="P1026" s="6"/>
    </row>
    <row r="1027" spans="1:18" ht="14.25">
      <c r="A1027" s="31">
        <v>205</v>
      </c>
      <c r="B1027" s="100" t="s">
        <v>640</v>
      </c>
      <c r="C1027" s="31"/>
      <c r="D1027" s="39"/>
      <c r="E1027" s="83"/>
      <c r="F1027" s="39"/>
      <c r="G1027" s="31"/>
      <c r="H1027" s="26"/>
      <c r="I1027" s="17"/>
      <c r="J1027" s="17"/>
      <c r="P1027"/>
    </row>
    <row r="1028" spans="1:18">
      <c r="A1028" s="31"/>
      <c r="B1028" s="32" t="s">
        <v>17</v>
      </c>
      <c r="C1028" s="31"/>
      <c r="D1028" s="39"/>
      <c r="E1028" s="83"/>
      <c r="F1028" s="39"/>
      <c r="G1028" s="31"/>
      <c r="H1028" s="26"/>
      <c r="I1028" s="17"/>
      <c r="J1028" s="102"/>
      <c r="M1028" s="38"/>
      <c r="N1028" s="101"/>
      <c r="P1028"/>
    </row>
    <row r="1029" spans="1:18">
      <c r="A1029" s="31"/>
      <c r="B1029" s="39"/>
      <c r="C1029" s="33"/>
      <c r="D1029" s="34"/>
      <c r="E1029" s="34"/>
      <c r="F1029" s="34"/>
      <c r="G1029" s="71"/>
      <c r="H1029" s="26"/>
      <c r="I1029" s="17"/>
      <c r="J1029" s="17"/>
      <c r="K1029" s="21"/>
      <c r="L1029" s="21"/>
      <c r="M1029" s="38"/>
      <c r="N1029" s="99"/>
      <c r="P1029"/>
    </row>
    <row r="1030" spans="1:18">
      <c r="A1030" s="31"/>
      <c r="B1030" s="76" t="s">
        <v>24</v>
      </c>
      <c r="C1030" s="31"/>
      <c r="D1030" s="39"/>
      <c r="E1030" s="126">
        <f>SUM(E1029:E1029)</f>
        <v>0</v>
      </c>
      <c r="F1030" s="39"/>
      <c r="G1030" s="31"/>
      <c r="H1030" s="26"/>
      <c r="I1030" s="17"/>
      <c r="J1030" s="17"/>
      <c r="P1030"/>
    </row>
    <row r="1031" spans="1:18" ht="14.25">
      <c r="A1031" s="31">
        <v>206</v>
      </c>
      <c r="B1031" s="100" t="s">
        <v>641</v>
      </c>
      <c r="C1031" s="31"/>
      <c r="D1031" s="39"/>
      <c r="E1031" s="83"/>
      <c r="F1031" s="39"/>
      <c r="G1031" s="31"/>
      <c r="H1031" s="26"/>
      <c r="I1031" s="17"/>
      <c r="J1031" s="17"/>
      <c r="P1031"/>
    </row>
    <row r="1032" spans="1:18">
      <c r="A1032" s="31"/>
      <c r="B1032" s="32" t="s">
        <v>17</v>
      </c>
      <c r="C1032" s="31"/>
      <c r="D1032" s="39"/>
      <c r="E1032" s="83"/>
      <c r="F1032" s="39"/>
      <c r="G1032" s="31"/>
      <c r="H1032" s="26"/>
      <c r="I1032" s="17"/>
      <c r="J1032" s="17"/>
      <c r="P1032"/>
    </row>
    <row r="1033" spans="1:18">
      <c r="A1033" s="31"/>
      <c r="B1033" s="39"/>
      <c r="C1033" s="33" t="s">
        <v>642</v>
      </c>
      <c r="D1033" s="34" t="s">
        <v>20</v>
      </c>
      <c r="E1033" s="34">
        <f>39286.8+1412.28</f>
        <v>40699.08</v>
      </c>
      <c r="F1033" s="34" t="s">
        <v>643</v>
      </c>
      <c r="G1033" s="35"/>
      <c r="H1033" s="29">
        <v>46204</v>
      </c>
      <c r="I1033" s="17"/>
      <c r="J1033" s="17"/>
      <c r="P1033"/>
    </row>
    <row r="1034" spans="1:18">
      <c r="A1034" s="31"/>
      <c r="B1034" s="39"/>
      <c r="C1034" s="33" t="s">
        <v>50</v>
      </c>
      <c r="D1034" s="34" t="s">
        <v>20</v>
      </c>
      <c r="E1034" s="34">
        <v>26250</v>
      </c>
      <c r="F1034" s="34" t="s">
        <v>644</v>
      </c>
      <c r="G1034" s="35"/>
      <c r="H1034" s="29">
        <v>46204</v>
      </c>
      <c r="I1034" s="17"/>
      <c r="J1034" s="17"/>
      <c r="P1034"/>
    </row>
    <row r="1035" spans="1:18">
      <c r="A1035" s="31"/>
      <c r="B1035" s="76" t="s">
        <v>24</v>
      </c>
      <c r="C1035" s="31"/>
      <c r="D1035" s="39"/>
      <c r="E1035" s="126">
        <f>SUM(E1033:E1034)</f>
        <v>66949.08</v>
      </c>
      <c r="F1035" s="39"/>
      <c r="G1035" s="31"/>
      <c r="H1035" s="26"/>
      <c r="I1035" s="17"/>
      <c r="J1035" s="17"/>
      <c r="P1035"/>
    </row>
    <row r="1036" spans="1:18" ht="14.25">
      <c r="A1036" s="31">
        <v>207</v>
      </c>
      <c r="B1036" s="100" t="s">
        <v>645</v>
      </c>
      <c r="C1036" s="31"/>
      <c r="D1036" s="39"/>
      <c r="E1036" s="83"/>
      <c r="F1036" s="39"/>
      <c r="G1036" s="31"/>
      <c r="H1036" s="26"/>
      <c r="I1036" s="17"/>
      <c r="J1036" s="17"/>
      <c r="P1036"/>
      <c r="R1036" s="5"/>
    </row>
    <row r="1037" spans="1:18">
      <c r="A1037" s="31"/>
      <c r="B1037" s="32" t="s">
        <v>17</v>
      </c>
      <c r="C1037" s="31"/>
      <c r="D1037" s="39"/>
      <c r="E1037" s="83"/>
      <c r="F1037" s="39"/>
      <c r="G1037" s="31"/>
      <c r="H1037" s="26"/>
      <c r="I1037" s="17"/>
      <c r="J1037" s="17"/>
      <c r="P1037" s="6"/>
      <c r="R1037" s="5"/>
    </row>
    <row r="1038" spans="1:18">
      <c r="A1038" s="31"/>
      <c r="B1038" s="32"/>
      <c r="C1038" s="33"/>
      <c r="D1038" s="34"/>
      <c r="E1038" s="61"/>
      <c r="F1038" s="34"/>
      <c r="G1038" s="35"/>
      <c r="H1038" s="26"/>
      <c r="I1038" s="17"/>
      <c r="J1038" s="17"/>
      <c r="P1038" s="6"/>
      <c r="R1038" s="5"/>
    </row>
    <row r="1039" spans="1:18">
      <c r="A1039" s="31"/>
      <c r="B1039" s="76" t="s">
        <v>24</v>
      </c>
      <c r="C1039" s="31"/>
      <c r="D1039" s="39"/>
      <c r="E1039" s="126">
        <f>SUM(E1038:E1038)</f>
        <v>0</v>
      </c>
      <c r="F1039" s="39"/>
      <c r="G1039" s="31"/>
      <c r="H1039" s="26"/>
      <c r="I1039" s="17"/>
      <c r="J1039" s="17"/>
      <c r="P1039" s="6"/>
      <c r="R1039" s="5"/>
    </row>
    <row r="1040" spans="1:18" ht="14.25">
      <c r="A1040" s="31">
        <v>208</v>
      </c>
      <c r="B1040" s="100" t="s">
        <v>646</v>
      </c>
      <c r="C1040" s="31"/>
      <c r="D1040" s="39"/>
      <c r="E1040" s="83"/>
      <c r="F1040" s="39"/>
      <c r="G1040" s="31"/>
      <c r="H1040" s="26"/>
      <c r="I1040" s="17"/>
      <c r="J1040" s="17"/>
      <c r="P1040" s="6"/>
    </row>
    <row r="1041" spans="1:16">
      <c r="A1041" s="31"/>
      <c r="B1041" s="32" t="s">
        <v>17</v>
      </c>
      <c r="C1041" s="31"/>
      <c r="D1041" s="39"/>
      <c r="E1041" s="83"/>
      <c r="F1041" s="39"/>
      <c r="G1041" s="31"/>
      <c r="H1041" s="26"/>
      <c r="I1041" s="17"/>
      <c r="J1041" s="17"/>
      <c r="P1041" s="6"/>
    </row>
    <row r="1042" spans="1:16">
      <c r="A1042" s="31"/>
      <c r="B1042" s="39" t="s">
        <v>70</v>
      </c>
      <c r="C1042" s="33" t="s">
        <v>467</v>
      </c>
      <c r="D1042" s="34" t="s">
        <v>20</v>
      </c>
      <c r="E1042" s="39">
        <v>56175.93</v>
      </c>
      <c r="F1042" s="39" t="s">
        <v>81</v>
      </c>
      <c r="G1042" s="67"/>
      <c r="H1042" s="29">
        <v>46205</v>
      </c>
      <c r="I1042" s="17"/>
      <c r="J1042" s="17"/>
      <c r="P1042" s="6"/>
    </row>
    <row r="1043" spans="1:16">
      <c r="A1043" s="31"/>
      <c r="B1043" s="76" t="s">
        <v>24</v>
      </c>
      <c r="C1043" s="31"/>
      <c r="D1043" s="39"/>
      <c r="E1043" s="126">
        <f>SUM(E1042:E1042)</f>
        <v>56175.93</v>
      </c>
      <c r="F1043" s="39"/>
      <c r="G1043" s="31"/>
      <c r="H1043" s="26"/>
      <c r="I1043" s="17"/>
      <c r="J1043" s="17"/>
      <c r="P1043"/>
    </row>
    <row r="1044" spans="1:16" ht="14.25">
      <c r="A1044" s="31">
        <v>209</v>
      </c>
      <c r="B1044" s="100" t="s">
        <v>647</v>
      </c>
      <c r="C1044" s="31"/>
      <c r="D1044" s="39"/>
      <c r="E1044" s="39"/>
      <c r="F1044" s="39"/>
      <c r="G1044" s="31"/>
      <c r="H1044" s="36" t="s">
        <v>648</v>
      </c>
      <c r="I1044" s="17"/>
      <c r="J1044" s="17"/>
      <c r="P1044" s="6"/>
    </row>
    <row r="1045" spans="1:16">
      <c r="A1045" s="31"/>
      <c r="B1045" s="32" t="s">
        <v>17</v>
      </c>
      <c r="C1045" s="31"/>
      <c r="D1045" s="39"/>
      <c r="E1045" s="39"/>
      <c r="F1045" s="39"/>
      <c r="G1045" s="31"/>
      <c r="H1045" s="26"/>
      <c r="I1045" s="17"/>
      <c r="J1045" s="17"/>
      <c r="P1045" s="6"/>
    </row>
    <row r="1046" spans="1:16">
      <c r="A1046" s="31"/>
      <c r="B1046" s="32" t="s">
        <v>649</v>
      </c>
      <c r="C1046" s="33" t="s">
        <v>104</v>
      </c>
      <c r="D1046" s="34" t="s">
        <v>20</v>
      </c>
      <c r="E1046" s="58">
        <f>109.22+1349.23</f>
        <v>1458.45</v>
      </c>
      <c r="F1046" s="34"/>
      <c r="G1046" s="33"/>
      <c r="H1046" s="29">
        <v>46180</v>
      </c>
      <c r="I1046" s="17"/>
      <c r="J1046" s="17"/>
      <c r="P1046" s="6"/>
    </row>
    <row r="1047" spans="1:16">
      <c r="A1047" s="31"/>
      <c r="B1047" s="32"/>
      <c r="C1047" s="33" t="s">
        <v>314</v>
      </c>
      <c r="D1047" s="34" t="s">
        <v>20</v>
      </c>
      <c r="E1047" s="58">
        <v>15238.83</v>
      </c>
      <c r="F1047" s="34" t="s">
        <v>304</v>
      </c>
      <c r="G1047" s="33"/>
      <c r="H1047" s="29">
        <v>46180</v>
      </c>
      <c r="I1047" s="17"/>
      <c r="J1047" s="17"/>
      <c r="P1047" s="6"/>
    </row>
    <row r="1048" spans="1:16">
      <c r="A1048" s="31"/>
      <c r="B1048" s="32"/>
      <c r="C1048" s="33" t="s">
        <v>650</v>
      </c>
      <c r="D1048" s="34" t="s">
        <v>20</v>
      </c>
      <c r="E1048" s="58">
        <v>5747.99</v>
      </c>
      <c r="F1048" s="34" t="s">
        <v>54</v>
      </c>
      <c r="G1048" s="33"/>
      <c r="H1048" s="29">
        <v>46180</v>
      </c>
      <c r="I1048" s="17"/>
      <c r="J1048" s="17"/>
      <c r="P1048" s="6"/>
    </row>
    <row r="1049" spans="1:16">
      <c r="A1049" s="31"/>
      <c r="B1049" s="32"/>
      <c r="C1049" s="33" t="s">
        <v>651</v>
      </c>
      <c r="D1049" s="34" t="s">
        <v>20</v>
      </c>
      <c r="E1049" s="58">
        <v>6500.5</v>
      </c>
      <c r="F1049" s="34" t="s">
        <v>168</v>
      </c>
      <c r="G1049" s="33"/>
      <c r="H1049" s="29">
        <v>46180</v>
      </c>
      <c r="I1049" s="17"/>
      <c r="J1049" s="17"/>
      <c r="P1049" s="6"/>
    </row>
    <row r="1050" spans="1:16">
      <c r="A1050" s="31"/>
      <c r="B1050" s="32" t="s">
        <v>652</v>
      </c>
      <c r="C1050" s="33" t="s">
        <v>150</v>
      </c>
      <c r="D1050" s="34" t="s">
        <v>20</v>
      </c>
      <c r="E1050" s="58">
        <v>3124.38</v>
      </c>
      <c r="F1050" s="34" t="s">
        <v>344</v>
      </c>
      <c r="G1050" s="33"/>
      <c r="H1050" s="29">
        <v>46225</v>
      </c>
      <c r="I1050" s="17"/>
      <c r="J1050" s="17"/>
      <c r="P1050" s="6"/>
    </row>
    <row r="1051" spans="1:16">
      <c r="A1051" s="31"/>
      <c r="B1051" s="32" t="s">
        <v>653</v>
      </c>
      <c r="C1051" s="33" t="s">
        <v>22</v>
      </c>
      <c r="D1051" s="34" t="s">
        <v>20</v>
      </c>
      <c r="E1051" s="58">
        <v>1359.07</v>
      </c>
      <c r="F1051" s="34" t="s">
        <v>23</v>
      </c>
      <c r="G1051" s="33"/>
      <c r="H1051" s="29">
        <v>46217</v>
      </c>
      <c r="I1051" s="17"/>
      <c r="J1051" s="17"/>
      <c r="P1051" s="6"/>
    </row>
    <row r="1052" spans="1:16">
      <c r="A1052" s="31"/>
      <c r="B1052" s="32" t="s">
        <v>56</v>
      </c>
      <c r="C1052" s="33" t="s">
        <v>654</v>
      </c>
      <c r="D1052" s="34" t="s">
        <v>20</v>
      </c>
      <c r="E1052" s="58">
        <f>183.87+197.1+13704.91</f>
        <v>14085.88</v>
      </c>
      <c r="F1052" s="34" t="s">
        <v>655</v>
      </c>
      <c r="G1052" s="33"/>
      <c r="H1052" s="29">
        <v>46230</v>
      </c>
      <c r="I1052" s="17"/>
      <c r="J1052" s="17"/>
      <c r="P1052" s="6"/>
    </row>
    <row r="1053" spans="1:16">
      <c r="A1053" s="31"/>
      <c r="B1053" s="32"/>
      <c r="C1053" s="33" t="s">
        <v>50</v>
      </c>
      <c r="D1053" s="34" t="s">
        <v>20</v>
      </c>
      <c r="E1053" s="58">
        <f>5*3500</f>
        <v>17500</v>
      </c>
      <c r="F1053" s="34" t="s">
        <v>656</v>
      </c>
      <c r="G1053" s="33"/>
      <c r="H1053" s="29">
        <v>46230</v>
      </c>
      <c r="I1053" s="17"/>
      <c r="J1053" s="17"/>
      <c r="P1053" s="6"/>
    </row>
    <row r="1054" spans="1:16">
      <c r="A1054" s="31"/>
      <c r="B1054" s="76" t="s">
        <v>24</v>
      </c>
      <c r="C1054" s="31"/>
      <c r="D1054" s="39"/>
      <c r="E1054" s="85">
        <f>SUM(E1046:E1053)</f>
        <v>65015.1</v>
      </c>
      <c r="F1054" s="39"/>
      <c r="G1054" s="31"/>
      <c r="H1054" s="26"/>
      <c r="I1054" s="17"/>
      <c r="J1054" s="17"/>
      <c r="K1054" t="s">
        <v>657</v>
      </c>
      <c r="P1054"/>
    </row>
    <row r="1055" spans="1:16" ht="14.25">
      <c r="A1055" s="31">
        <v>210</v>
      </c>
      <c r="B1055" s="100" t="s">
        <v>658</v>
      </c>
      <c r="C1055" s="31"/>
      <c r="D1055" s="39"/>
      <c r="E1055" s="83"/>
      <c r="F1055" s="39"/>
      <c r="G1055" s="31"/>
      <c r="H1055" s="26"/>
      <c r="I1055" s="17"/>
      <c r="J1055" s="17"/>
      <c r="P1055"/>
    </row>
    <row r="1056" spans="1:16">
      <c r="A1056" s="31"/>
      <c r="B1056" s="32" t="s">
        <v>17</v>
      </c>
      <c r="C1056" s="31"/>
      <c r="D1056" s="39"/>
      <c r="E1056" s="83"/>
      <c r="F1056" s="39"/>
      <c r="G1056" s="31"/>
      <c r="H1056" s="26"/>
      <c r="I1056" s="17"/>
      <c r="J1056" s="17"/>
      <c r="P1056"/>
    </row>
    <row r="1057" spans="1:16">
      <c r="A1057" s="31"/>
      <c r="B1057" s="39" t="s">
        <v>659</v>
      </c>
      <c r="C1057" s="33" t="s">
        <v>104</v>
      </c>
      <c r="D1057" s="34" t="s">
        <v>20</v>
      </c>
      <c r="E1057" s="34">
        <v>984.08</v>
      </c>
      <c r="F1057" s="34"/>
      <c r="G1057" s="35"/>
      <c r="H1057" s="29">
        <v>46210</v>
      </c>
      <c r="I1057" s="17"/>
      <c r="J1057" s="17"/>
      <c r="P1057"/>
    </row>
    <row r="1058" spans="1:16">
      <c r="A1058" s="31"/>
      <c r="B1058" s="39"/>
      <c r="C1058" s="33" t="s">
        <v>183</v>
      </c>
      <c r="D1058" s="34" t="s">
        <v>20</v>
      </c>
      <c r="E1058" s="34">
        <v>7362.22</v>
      </c>
      <c r="F1058" s="34" t="s">
        <v>23</v>
      </c>
      <c r="G1058" s="35"/>
      <c r="H1058" s="29">
        <v>46210</v>
      </c>
      <c r="I1058" s="17"/>
      <c r="J1058" s="17"/>
      <c r="P1058"/>
    </row>
    <row r="1059" spans="1:16">
      <c r="A1059" s="31"/>
      <c r="B1059" s="39"/>
      <c r="C1059" s="33" t="s">
        <v>660</v>
      </c>
      <c r="D1059" s="34" t="s">
        <v>20</v>
      </c>
      <c r="E1059" s="34">
        <v>21041.29</v>
      </c>
      <c r="F1059" s="34" t="s">
        <v>661</v>
      </c>
      <c r="G1059" s="35"/>
      <c r="H1059" s="29">
        <v>46210</v>
      </c>
      <c r="I1059" s="17"/>
      <c r="J1059" s="17"/>
      <c r="P1059"/>
    </row>
    <row r="1060" spans="1:16">
      <c r="A1060" s="31"/>
      <c r="B1060" s="39"/>
      <c r="C1060" s="33" t="s">
        <v>662</v>
      </c>
      <c r="D1060" s="34" t="s">
        <v>20</v>
      </c>
      <c r="E1060" s="34">
        <v>3864.45</v>
      </c>
      <c r="F1060" s="34" t="s">
        <v>72</v>
      </c>
      <c r="G1060" s="35"/>
      <c r="H1060" s="29">
        <v>46210</v>
      </c>
      <c r="I1060" s="17"/>
      <c r="J1060" s="17"/>
      <c r="P1060"/>
    </row>
    <row r="1061" spans="1:16">
      <c r="A1061" s="31"/>
      <c r="B1061" s="39" t="s">
        <v>663</v>
      </c>
      <c r="C1061" s="33" t="s">
        <v>664</v>
      </c>
      <c r="D1061" s="34" t="s">
        <v>20</v>
      </c>
      <c r="E1061" s="34">
        <f>4342.6+2404.25</f>
        <v>6746.85</v>
      </c>
      <c r="F1061" s="34" t="s">
        <v>86</v>
      </c>
      <c r="G1061" s="35"/>
      <c r="H1061" s="29">
        <v>46223</v>
      </c>
      <c r="I1061" s="17"/>
      <c r="J1061" s="17"/>
      <c r="P1061"/>
    </row>
    <row r="1062" spans="1:16">
      <c r="A1062" s="31"/>
      <c r="B1062" s="39" t="s">
        <v>490</v>
      </c>
      <c r="C1062" s="33" t="s">
        <v>665</v>
      </c>
      <c r="D1062" s="34" t="s">
        <v>20</v>
      </c>
      <c r="E1062" s="34">
        <f>3906.81+1865.27</f>
        <v>5772.08</v>
      </c>
      <c r="F1062" s="34" t="s">
        <v>666</v>
      </c>
      <c r="G1062" s="35"/>
      <c r="H1062" s="29">
        <v>46223</v>
      </c>
      <c r="I1062" s="17"/>
      <c r="J1062" s="17"/>
      <c r="P1062"/>
    </row>
    <row r="1063" spans="1:16">
      <c r="A1063" s="31"/>
      <c r="B1063" s="39"/>
      <c r="C1063" s="33" t="s">
        <v>50</v>
      </c>
      <c r="D1063" s="34" t="s">
        <v>20</v>
      </c>
      <c r="E1063" s="34">
        <v>7000</v>
      </c>
      <c r="F1063" s="34" t="s">
        <v>131</v>
      </c>
      <c r="G1063" s="35"/>
      <c r="H1063" s="29">
        <v>46223</v>
      </c>
      <c r="I1063" s="17"/>
      <c r="J1063" s="17"/>
      <c r="P1063"/>
    </row>
    <row r="1064" spans="1:16">
      <c r="A1064" s="31"/>
      <c r="B1064" s="76" t="s">
        <v>24</v>
      </c>
      <c r="C1064" s="31"/>
      <c r="D1064" s="39"/>
      <c r="E1064" s="126">
        <f>SUM(E1057:E1063)</f>
        <v>52770.97</v>
      </c>
      <c r="F1064" s="39"/>
      <c r="G1064" s="71"/>
      <c r="H1064" s="26"/>
      <c r="I1064" s="38"/>
      <c r="J1064" s="17"/>
      <c r="K1064" s="17"/>
      <c r="L1064" s="17"/>
      <c r="M1064" s="17"/>
      <c r="N1064" s="17"/>
      <c r="O1064" s="17"/>
      <c r="P1064" s="17"/>
    </row>
    <row r="1065" spans="1:16" ht="14.25">
      <c r="A1065" s="31">
        <v>211</v>
      </c>
      <c r="B1065" s="100" t="s">
        <v>667</v>
      </c>
      <c r="C1065" s="31"/>
      <c r="D1065" s="39"/>
      <c r="E1065" s="83"/>
      <c r="F1065" s="39"/>
      <c r="G1065" s="31"/>
      <c r="H1065" s="26"/>
      <c r="I1065" s="17"/>
      <c r="J1065" s="17"/>
      <c r="P1065" s="6"/>
    </row>
    <row r="1066" spans="1:16">
      <c r="A1066" s="31"/>
      <c r="B1066" s="32" t="s">
        <v>17</v>
      </c>
      <c r="C1066" s="31"/>
      <c r="D1066" s="39"/>
      <c r="E1066" s="83"/>
      <c r="F1066" s="39"/>
      <c r="G1066" s="31"/>
      <c r="H1066" s="26"/>
      <c r="I1066" s="17"/>
      <c r="J1066" s="17"/>
      <c r="P1066" s="6"/>
    </row>
    <row r="1067" spans="1:16">
      <c r="A1067" s="31"/>
      <c r="B1067" s="32"/>
      <c r="C1067" s="33"/>
      <c r="D1067" s="34"/>
      <c r="E1067" s="34"/>
      <c r="F1067" s="34"/>
      <c r="G1067" s="35"/>
      <c r="H1067" s="26"/>
      <c r="I1067" s="17"/>
      <c r="J1067" s="17"/>
      <c r="P1067" s="6"/>
    </row>
    <row r="1068" spans="1:16">
      <c r="A1068" s="31"/>
      <c r="B1068" s="76" t="s">
        <v>24</v>
      </c>
      <c r="C1068" s="31"/>
      <c r="D1068" s="39"/>
      <c r="E1068" s="126">
        <f>SUM(E1067:E1067)</f>
        <v>0</v>
      </c>
      <c r="F1068" s="39"/>
      <c r="G1068" s="31"/>
      <c r="H1068" s="26"/>
      <c r="I1068" s="17"/>
      <c r="J1068" s="17"/>
      <c r="P1068" s="6"/>
    </row>
    <row r="1069" spans="1:16" ht="14.25">
      <c r="A1069" s="31">
        <v>212</v>
      </c>
      <c r="B1069" s="100" t="s">
        <v>668</v>
      </c>
      <c r="C1069" s="31"/>
      <c r="D1069" s="39"/>
      <c r="E1069" s="83"/>
      <c r="F1069" s="39"/>
      <c r="G1069" s="31"/>
      <c r="H1069" s="26"/>
      <c r="I1069" s="17"/>
      <c r="J1069" s="17"/>
      <c r="K1069" s="21"/>
      <c r="L1069" s="21"/>
      <c r="P1069"/>
    </row>
    <row r="1070" spans="1:16">
      <c r="A1070" s="31"/>
      <c r="B1070" s="32" t="s">
        <v>17</v>
      </c>
      <c r="C1070" s="31"/>
      <c r="D1070" s="39"/>
      <c r="E1070" s="83"/>
      <c r="F1070" s="39"/>
      <c r="G1070" s="31"/>
      <c r="H1070" s="26"/>
      <c r="I1070" s="17"/>
      <c r="J1070" s="17"/>
      <c r="K1070" s="21"/>
      <c r="L1070" s="21"/>
      <c r="P1070"/>
    </row>
    <row r="1071" spans="1:16">
      <c r="A1071" s="31"/>
      <c r="B1071" s="39"/>
      <c r="C1071" s="33"/>
      <c r="D1071" s="34"/>
      <c r="E1071" s="34"/>
      <c r="F1071" s="34"/>
      <c r="G1071" s="35"/>
      <c r="H1071" s="26"/>
      <c r="I1071" s="17"/>
      <c r="J1071" s="17"/>
      <c r="K1071" s="21"/>
      <c r="L1071" s="21"/>
      <c r="P1071"/>
    </row>
    <row r="1072" spans="1:16">
      <c r="A1072" s="31"/>
      <c r="B1072" s="76" t="s">
        <v>24</v>
      </c>
      <c r="C1072" s="31"/>
      <c r="D1072" s="39"/>
      <c r="E1072" s="126">
        <f>SUM(E1071:E1071)</f>
        <v>0</v>
      </c>
      <c r="F1072" s="39"/>
      <c r="G1072" s="31"/>
      <c r="H1072" s="26"/>
      <c r="I1072" s="17"/>
      <c r="J1072" s="17"/>
      <c r="P1072"/>
    </row>
    <row r="1073" spans="1:18" ht="14.25">
      <c r="A1073" s="31">
        <v>213</v>
      </c>
      <c r="B1073" s="100" t="s">
        <v>669</v>
      </c>
      <c r="C1073" s="31"/>
      <c r="D1073" s="39"/>
      <c r="E1073" s="83"/>
      <c r="F1073" s="39"/>
      <c r="G1073" s="31"/>
      <c r="H1073" s="26"/>
      <c r="I1073" s="17"/>
      <c r="J1073" s="17"/>
      <c r="P1073"/>
    </row>
    <row r="1074" spans="1:18">
      <c r="A1074" s="31"/>
      <c r="B1074" s="32" t="s">
        <v>17</v>
      </c>
      <c r="C1074" s="31"/>
      <c r="D1074" s="39"/>
      <c r="E1074" s="83"/>
      <c r="F1074" s="39"/>
      <c r="G1074" s="31"/>
      <c r="H1074" s="26"/>
      <c r="I1074" s="17"/>
      <c r="J1074" s="17"/>
      <c r="P1074"/>
      <c r="R1074" s="5"/>
    </row>
    <row r="1075" spans="1:18">
      <c r="A1075" s="31"/>
      <c r="B1075" s="39"/>
      <c r="C1075" s="33"/>
      <c r="D1075" s="34"/>
      <c r="E1075" s="34"/>
      <c r="F1075" s="34"/>
      <c r="G1075" s="35"/>
      <c r="H1075" s="29"/>
      <c r="I1075" s="17"/>
      <c r="J1075" s="17"/>
      <c r="P1075"/>
      <c r="R1075" s="5"/>
    </row>
    <row r="1076" spans="1:18">
      <c r="A1076" s="31"/>
      <c r="B1076" s="76" t="s">
        <v>24</v>
      </c>
      <c r="C1076" s="31"/>
      <c r="D1076" s="39"/>
      <c r="E1076" s="126">
        <f>SUM(E1075:E1075)</f>
        <v>0</v>
      </c>
      <c r="F1076" s="39"/>
      <c r="G1076" s="31"/>
      <c r="H1076" s="26"/>
      <c r="I1076" s="17"/>
      <c r="J1076" s="17"/>
      <c r="P1076"/>
      <c r="R1076" s="5"/>
    </row>
    <row r="1077" spans="1:18" ht="14.25">
      <c r="A1077" s="31">
        <v>214</v>
      </c>
      <c r="B1077" s="100" t="s">
        <v>670</v>
      </c>
      <c r="C1077" s="31"/>
      <c r="D1077" s="39"/>
      <c r="E1077" s="83"/>
      <c r="F1077" s="39"/>
      <c r="G1077" s="31"/>
      <c r="H1077" s="26"/>
      <c r="I1077" s="17"/>
      <c r="J1077" s="17"/>
      <c r="P1077"/>
      <c r="Q1077" s="56"/>
      <c r="R1077" s="57"/>
    </row>
    <row r="1078" spans="1:18">
      <c r="A1078" s="31"/>
      <c r="B1078" s="32" t="s">
        <v>17</v>
      </c>
      <c r="C1078" s="31"/>
      <c r="D1078" s="39"/>
      <c r="E1078" s="83"/>
      <c r="F1078" s="39"/>
      <c r="G1078" s="31"/>
      <c r="H1078" s="26"/>
      <c r="I1078" s="17"/>
      <c r="J1078" s="17"/>
      <c r="P1078"/>
      <c r="Q1078" s="17"/>
      <c r="R1078" s="17"/>
    </row>
    <row r="1079" spans="1:18">
      <c r="A1079" s="31"/>
      <c r="B1079" s="39"/>
      <c r="C1079" s="33"/>
      <c r="D1079" s="34"/>
      <c r="E1079" s="34"/>
      <c r="F1079" s="34"/>
      <c r="G1079" s="71"/>
      <c r="H1079" s="26"/>
      <c r="I1079" s="17"/>
      <c r="J1079" s="17"/>
      <c r="P1079"/>
    </row>
    <row r="1080" spans="1:18">
      <c r="A1080" s="31"/>
      <c r="B1080" s="76" t="s">
        <v>24</v>
      </c>
      <c r="C1080" s="31"/>
      <c r="D1080" s="39"/>
      <c r="E1080" s="126">
        <f>SUM(E1079:E1079)</f>
        <v>0</v>
      </c>
      <c r="F1080" s="39"/>
      <c r="G1080" s="105"/>
      <c r="H1080" s="26"/>
      <c r="I1080" s="17"/>
      <c r="J1080" s="17"/>
      <c r="P1080"/>
    </row>
    <row r="1081" spans="1:18" ht="14.25">
      <c r="A1081" s="31">
        <v>215</v>
      </c>
      <c r="B1081" s="100" t="s">
        <v>671</v>
      </c>
      <c r="C1081" s="31"/>
      <c r="D1081" s="39"/>
      <c r="E1081" s="83"/>
      <c r="F1081" s="39"/>
      <c r="G1081" s="31"/>
      <c r="H1081" s="36" t="s">
        <v>28</v>
      </c>
      <c r="I1081" s="17"/>
      <c r="J1081" s="17"/>
      <c r="P1081"/>
    </row>
    <row r="1082" spans="1:18">
      <c r="A1082" s="31"/>
      <c r="B1082" s="32" t="s">
        <v>17</v>
      </c>
      <c r="C1082" s="31"/>
      <c r="D1082" s="39"/>
      <c r="E1082" s="83"/>
      <c r="F1082" s="39"/>
      <c r="G1082" s="31"/>
      <c r="H1082" s="26"/>
      <c r="I1082" s="17"/>
      <c r="J1082" s="17"/>
      <c r="K1082" s="103"/>
      <c r="P1082"/>
    </row>
    <row r="1083" spans="1:18">
      <c r="A1083" s="31"/>
      <c r="B1083" s="39"/>
      <c r="C1083" s="81"/>
      <c r="D1083" s="34"/>
      <c r="E1083" s="61"/>
      <c r="F1083" s="34"/>
      <c r="G1083" s="35"/>
      <c r="H1083" s="26"/>
      <c r="I1083" s="17"/>
      <c r="J1083" s="17"/>
      <c r="P1083"/>
    </row>
    <row r="1084" spans="1:18">
      <c r="A1084" s="31"/>
      <c r="B1084" s="76" t="s">
        <v>24</v>
      </c>
      <c r="C1084" s="31"/>
      <c r="D1084" s="39"/>
      <c r="E1084" s="126">
        <f>SUM(E1083:E1083)</f>
        <v>0</v>
      </c>
      <c r="F1084" s="39"/>
      <c r="G1084" s="31"/>
      <c r="H1084" s="26"/>
      <c r="I1084" s="17"/>
      <c r="J1084" s="17"/>
      <c r="P1084"/>
      <c r="Q1084" s="5"/>
    </row>
    <row r="1085" spans="1:18" ht="14.25">
      <c r="A1085" s="31">
        <v>216</v>
      </c>
      <c r="B1085" s="100" t="s">
        <v>672</v>
      </c>
      <c r="C1085" s="31"/>
      <c r="D1085" s="39"/>
      <c r="E1085" s="83"/>
      <c r="F1085" s="39"/>
      <c r="G1085" s="31"/>
      <c r="H1085" s="26"/>
      <c r="I1085" s="17"/>
      <c r="J1085" s="17"/>
      <c r="P1085" s="6"/>
      <c r="Q1085" s="5"/>
    </row>
    <row r="1086" spans="1:18">
      <c r="A1086" s="31"/>
      <c r="B1086" s="32" t="s">
        <v>17</v>
      </c>
      <c r="C1086" s="31"/>
      <c r="D1086" s="39"/>
      <c r="E1086" s="83"/>
      <c r="F1086" s="39"/>
      <c r="G1086" s="31"/>
      <c r="H1086" s="26"/>
      <c r="I1086" s="17"/>
      <c r="J1086" s="17"/>
      <c r="P1086" s="6"/>
      <c r="Q1086" s="5"/>
    </row>
    <row r="1087" spans="1:18">
      <c r="A1087" s="31"/>
      <c r="B1087" s="32" t="s">
        <v>84</v>
      </c>
      <c r="C1087" s="33" t="s">
        <v>85</v>
      </c>
      <c r="D1087" s="34" t="s">
        <v>20</v>
      </c>
      <c r="E1087" s="34">
        <v>1003.25</v>
      </c>
      <c r="F1087" s="34" t="s">
        <v>673</v>
      </c>
      <c r="G1087" s="35"/>
      <c r="H1087" s="29">
        <v>46211</v>
      </c>
      <c r="I1087" s="17"/>
      <c r="J1087" s="17"/>
      <c r="P1087" s="6"/>
      <c r="Q1087" s="49"/>
    </row>
    <row r="1088" spans="1:18">
      <c r="A1088" s="31"/>
      <c r="B1088" s="76" t="s">
        <v>24</v>
      </c>
      <c r="C1088" s="31"/>
      <c r="D1088" s="39"/>
      <c r="E1088" s="126">
        <f>SUM(E1087:E1087)</f>
        <v>1003.25</v>
      </c>
      <c r="F1088" s="39"/>
      <c r="G1088" s="31"/>
      <c r="H1088" s="26"/>
      <c r="I1088" s="17"/>
      <c r="J1088" s="40"/>
      <c r="K1088" s="40"/>
      <c r="L1088" s="41"/>
      <c r="M1088" s="42"/>
      <c r="N1088" s="42"/>
      <c r="O1088" s="42"/>
      <c r="P1088" s="104"/>
      <c r="Q1088" s="54"/>
    </row>
    <row r="1089" spans="1:16" ht="14.25">
      <c r="A1089" s="31">
        <v>217</v>
      </c>
      <c r="B1089" s="100" t="s">
        <v>674</v>
      </c>
      <c r="C1089" s="31"/>
      <c r="D1089" s="39"/>
      <c r="E1089" s="83"/>
      <c r="F1089" s="39"/>
      <c r="G1089" s="31"/>
      <c r="H1089" s="26"/>
      <c r="I1089" s="17"/>
      <c r="J1089" s="17"/>
      <c r="P1089"/>
    </row>
    <row r="1090" spans="1:16">
      <c r="A1090" s="31"/>
      <c r="B1090" s="32" t="s">
        <v>17</v>
      </c>
      <c r="C1090" s="31"/>
      <c r="D1090" s="39"/>
      <c r="E1090" s="83"/>
      <c r="F1090" s="39"/>
      <c r="G1090" s="31"/>
      <c r="H1090" s="26"/>
      <c r="I1090" s="17"/>
      <c r="J1090" s="17"/>
      <c r="P1090"/>
    </row>
    <row r="1091" spans="1:16">
      <c r="A1091" s="31"/>
      <c r="B1091" s="39"/>
      <c r="C1091" s="33" t="s">
        <v>166</v>
      </c>
      <c r="D1091" s="39" t="s">
        <v>20</v>
      </c>
      <c r="E1091" s="39">
        <v>2759.61</v>
      </c>
      <c r="F1091" s="39" t="s">
        <v>23</v>
      </c>
      <c r="G1091" s="67"/>
      <c r="H1091" s="29">
        <v>46210</v>
      </c>
      <c r="I1091" s="17"/>
      <c r="J1091" s="17"/>
      <c r="P1091"/>
    </row>
    <row r="1092" spans="1:16">
      <c r="A1092" s="31"/>
      <c r="B1092" s="39"/>
      <c r="C1092" s="33" t="s">
        <v>675</v>
      </c>
      <c r="D1092" s="39" t="s">
        <v>20</v>
      </c>
      <c r="E1092" s="39">
        <f>1235.72+5395.45+1164.29</f>
        <v>7795.46</v>
      </c>
      <c r="F1092" s="39" t="s">
        <v>676</v>
      </c>
      <c r="G1092" s="67"/>
      <c r="H1092" s="29">
        <v>46211</v>
      </c>
      <c r="I1092" s="17"/>
      <c r="J1092" s="17"/>
      <c r="P1092"/>
    </row>
    <row r="1093" spans="1:16">
      <c r="A1093" s="31"/>
      <c r="B1093" s="39"/>
      <c r="C1093" s="33" t="s">
        <v>50</v>
      </c>
      <c r="D1093" s="39" t="s">
        <v>20</v>
      </c>
      <c r="E1093" s="39">
        <v>3500</v>
      </c>
      <c r="F1093" s="39" t="s">
        <v>138</v>
      </c>
      <c r="G1093" s="67"/>
      <c r="H1093" s="29">
        <v>46211</v>
      </c>
      <c r="I1093" s="17"/>
      <c r="J1093" s="17"/>
      <c r="P1093"/>
    </row>
    <row r="1094" spans="1:16">
      <c r="A1094" s="31"/>
      <c r="B1094" s="76" t="s">
        <v>24</v>
      </c>
      <c r="C1094" s="31"/>
      <c r="D1094" s="39"/>
      <c r="E1094" s="85">
        <f>SUM(E1091:E1093)</f>
        <v>14055.07</v>
      </c>
      <c r="F1094" s="39"/>
      <c r="G1094" s="31"/>
      <c r="H1094" s="26"/>
      <c r="I1094" s="17"/>
      <c r="J1094" s="17"/>
      <c r="P1094" s="6"/>
    </row>
    <row r="1095" spans="1:16" ht="14.25">
      <c r="A1095" s="31">
        <v>218</v>
      </c>
      <c r="B1095" s="100" t="s">
        <v>677</v>
      </c>
      <c r="C1095" s="31"/>
      <c r="D1095" s="39"/>
      <c r="E1095" s="83"/>
      <c r="F1095" s="39"/>
      <c r="G1095" s="31"/>
      <c r="H1095" s="36" t="s">
        <v>28</v>
      </c>
      <c r="I1095" s="17"/>
      <c r="J1095" s="17"/>
      <c r="P1095" s="6"/>
    </row>
    <row r="1096" spans="1:16">
      <c r="A1096" s="31"/>
      <c r="B1096" s="32" t="s">
        <v>17</v>
      </c>
      <c r="C1096" s="31"/>
      <c r="D1096" s="39"/>
      <c r="E1096" s="83"/>
      <c r="F1096" s="39"/>
      <c r="G1096" s="31"/>
      <c r="H1096" s="26"/>
      <c r="I1096" s="17"/>
      <c r="J1096" s="17"/>
      <c r="P1096" s="6"/>
    </row>
    <row r="1097" spans="1:16">
      <c r="A1097" s="31"/>
      <c r="B1097" s="59"/>
      <c r="C1097" s="59"/>
      <c r="D1097" s="39"/>
      <c r="E1097" s="39"/>
      <c r="F1097" s="39"/>
      <c r="G1097" s="35"/>
      <c r="H1097" s="26"/>
      <c r="I1097" s="17"/>
      <c r="J1097" s="17"/>
      <c r="P1097" s="6"/>
    </row>
    <row r="1098" spans="1:16">
      <c r="A1098" s="31"/>
      <c r="B1098" s="76" t="s">
        <v>24</v>
      </c>
      <c r="C1098" s="31"/>
      <c r="D1098" s="39"/>
      <c r="E1098" s="126">
        <f>SUM(E1097:E1097)</f>
        <v>0</v>
      </c>
      <c r="F1098" s="39"/>
      <c r="G1098" s="31"/>
      <c r="H1098" s="26"/>
      <c r="I1098" s="17"/>
      <c r="J1098" s="17"/>
      <c r="P1098" s="6"/>
    </row>
    <row r="1099" spans="1:16" ht="14.25">
      <c r="A1099" s="33">
        <v>219</v>
      </c>
      <c r="B1099" s="127" t="s">
        <v>678</v>
      </c>
      <c r="C1099" s="33"/>
      <c r="D1099" s="34"/>
      <c r="E1099" s="66"/>
      <c r="F1099" s="34"/>
      <c r="G1099" s="33"/>
      <c r="H1099" s="26"/>
      <c r="I1099" s="17"/>
      <c r="J1099" s="17"/>
      <c r="P1099" s="6"/>
    </row>
    <row r="1100" spans="1:16">
      <c r="A1100" s="33"/>
      <c r="B1100" s="129" t="s">
        <v>17</v>
      </c>
      <c r="C1100" s="33"/>
      <c r="D1100" s="34"/>
      <c r="E1100" s="66"/>
      <c r="F1100" s="34"/>
      <c r="G1100" s="33"/>
      <c r="H1100" s="26"/>
      <c r="I1100" s="17"/>
      <c r="J1100" s="17"/>
      <c r="P1100" s="6"/>
    </row>
    <row r="1101" spans="1:16">
      <c r="A1101" s="31"/>
      <c r="B1101" s="32"/>
      <c r="C1101" s="33"/>
      <c r="D1101" s="34"/>
      <c r="E1101" s="39"/>
      <c r="F1101" s="39"/>
      <c r="G1101" s="35"/>
      <c r="H1101" s="29"/>
      <c r="I1101" s="17"/>
      <c r="J1101" s="17"/>
      <c r="P1101" s="6"/>
    </row>
    <row r="1102" spans="1:16">
      <c r="A1102" s="31"/>
      <c r="B1102" s="76" t="s">
        <v>24</v>
      </c>
      <c r="C1102" s="31"/>
      <c r="D1102" s="39"/>
      <c r="E1102" s="126">
        <f>SUM(E1101:E1101)</f>
        <v>0</v>
      </c>
      <c r="F1102" s="39"/>
      <c r="G1102" s="31"/>
      <c r="H1102" s="26"/>
      <c r="I1102" s="17"/>
      <c r="J1102" s="17"/>
      <c r="P1102" s="6"/>
    </row>
    <row r="1103" spans="1:16" ht="14.25">
      <c r="A1103" s="31">
        <v>220</v>
      </c>
      <c r="B1103" s="100" t="s">
        <v>679</v>
      </c>
      <c r="C1103" s="31"/>
      <c r="D1103" s="39"/>
      <c r="E1103" s="83"/>
      <c r="F1103" s="39"/>
      <c r="G1103" s="31"/>
      <c r="H1103" s="26"/>
      <c r="I1103" s="17"/>
      <c r="J1103" s="17"/>
      <c r="K1103" s="5"/>
      <c r="L1103" t="s">
        <v>519</v>
      </c>
      <c r="P1103" s="6"/>
    </row>
    <row r="1104" spans="1:16">
      <c r="A1104" s="31"/>
      <c r="B1104" s="32" t="s">
        <v>17</v>
      </c>
      <c r="C1104" s="31"/>
      <c r="D1104" s="39"/>
      <c r="E1104" s="83"/>
      <c r="F1104" s="39"/>
      <c r="G1104" s="31"/>
      <c r="H1104" s="26"/>
      <c r="I1104" s="17"/>
      <c r="J1104" s="17"/>
      <c r="K1104" s="5"/>
      <c r="P1104" s="6"/>
    </row>
    <row r="1105" spans="1:16">
      <c r="A1105" s="31"/>
      <c r="B1105" s="39"/>
      <c r="C1105" s="33"/>
      <c r="D1105" s="34"/>
      <c r="E1105" s="34"/>
      <c r="F1105" s="34"/>
      <c r="G1105" s="35"/>
      <c r="H1105" s="26"/>
      <c r="I1105" s="27"/>
      <c r="J1105" s="17"/>
      <c r="P1105"/>
    </row>
    <row r="1106" spans="1:16">
      <c r="A1106" s="31"/>
      <c r="B1106" s="76" t="s">
        <v>24</v>
      </c>
      <c r="C1106" s="31"/>
      <c r="D1106" s="39"/>
      <c r="E1106" s="126">
        <f>SUM(E1105:E1105)</f>
        <v>0</v>
      </c>
      <c r="F1106" s="39"/>
      <c r="G1106" s="31"/>
      <c r="H1106" s="26"/>
      <c r="I1106" s="38"/>
      <c r="J1106" s="17"/>
      <c r="P1106"/>
    </row>
    <row r="1107" spans="1:16" ht="14.25">
      <c r="A1107" s="31">
        <v>221</v>
      </c>
      <c r="B1107" s="100" t="s">
        <v>680</v>
      </c>
      <c r="C1107" s="31"/>
      <c r="D1107" s="39"/>
      <c r="E1107" s="83"/>
      <c r="F1107" s="39"/>
      <c r="G1107" s="71"/>
      <c r="H1107" s="36" t="s">
        <v>28</v>
      </c>
      <c r="I1107" s="17"/>
      <c r="J1107" s="17"/>
      <c r="P1107" s="6"/>
    </row>
    <row r="1108" spans="1:16">
      <c r="A1108" s="31"/>
      <c r="B1108" s="32" t="s">
        <v>17</v>
      </c>
      <c r="C1108" s="31"/>
      <c r="D1108" s="39"/>
      <c r="E1108" s="83"/>
      <c r="F1108" s="39"/>
      <c r="G1108" s="31"/>
      <c r="H1108" s="26"/>
      <c r="I1108" s="17"/>
      <c r="J1108" s="17"/>
      <c r="P1108" s="6"/>
    </row>
    <row r="1109" spans="1:16">
      <c r="A1109" s="31"/>
      <c r="B1109" s="32"/>
      <c r="C1109" s="33"/>
      <c r="D1109" s="34"/>
      <c r="E1109" s="83"/>
      <c r="F1109" s="39"/>
      <c r="G1109" s="35"/>
      <c r="H1109" s="29"/>
      <c r="I1109" s="17"/>
      <c r="J1109" s="17"/>
      <c r="P1109" s="6"/>
    </row>
    <row r="1110" spans="1:16">
      <c r="A1110" s="31"/>
      <c r="B1110" s="76" t="s">
        <v>24</v>
      </c>
      <c r="C1110" s="31"/>
      <c r="D1110" s="39"/>
      <c r="E1110" s="126">
        <f>SUM(E1109:E1109)</f>
        <v>0</v>
      </c>
      <c r="F1110" s="39"/>
      <c r="G1110" s="31"/>
      <c r="H1110" s="26"/>
      <c r="I1110" s="17"/>
      <c r="J1110" s="17"/>
      <c r="P1110" s="6"/>
    </row>
    <row r="1111" spans="1:16" ht="14.25">
      <c r="A1111" s="31">
        <v>222</v>
      </c>
      <c r="B1111" s="100" t="s">
        <v>681</v>
      </c>
      <c r="C1111" s="31"/>
      <c r="D1111" s="39"/>
      <c r="E1111" s="83"/>
      <c r="F1111" s="39"/>
      <c r="G1111" s="31"/>
      <c r="H1111" s="26"/>
      <c r="I1111" s="17"/>
      <c r="J1111" s="17"/>
      <c r="P1111"/>
    </row>
    <row r="1112" spans="1:16">
      <c r="A1112" s="31"/>
      <c r="B1112" s="32" t="s">
        <v>17</v>
      </c>
      <c r="C1112" s="31"/>
      <c r="D1112" s="39"/>
      <c r="E1112" s="83"/>
      <c r="F1112" s="39"/>
      <c r="G1112" s="31"/>
      <c r="H1112" s="26"/>
      <c r="I1112" s="17"/>
      <c r="J1112" s="17"/>
      <c r="P1112"/>
    </row>
    <row r="1113" spans="1:16">
      <c r="A1113" s="31"/>
      <c r="B1113" s="39"/>
      <c r="C1113" s="33"/>
      <c r="D1113" s="34"/>
      <c r="E1113" s="34"/>
      <c r="F1113" s="34"/>
      <c r="G1113" s="35"/>
      <c r="H1113" s="29"/>
      <c r="I1113" s="17"/>
      <c r="J1113" s="17"/>
      <c r="P1113"/>
    </row>
    <row r="1114" spans="1:16">
      <c r="A1114" s="31"/>
      <c r="B1114" s="76" t="s">
        <v>24</v>
      </c>
      <c r="C1114" s="31"/>
      <c r="D1114" s="39"/>
      <c r="E1114" s="126">
        <f>SUM(E1113:E1113)</f>
        <v>0</v>
      </c>
      <c r="F1114" s="39"/>
      <c r="G1114" s="31"/>
      <c r="H1114" s="26"/>
      <c r="I1114" s="17"/>
      <c r="J1114" s="17"/>
      <c r="P1114"/>
    </row>
    <row r="1115" spans="1:16" ht="14.25">
      <c r="A1115" s="31">
        <v>223</v>
      </c>
      <c r="B1115" s="100" t="s">
        <v>682</v>
      </c>
      <c r="C1115" s="31"/>
      <c r="D1115" s="39"/>
      <c r="E1115" s="126"/>
      <c r="F1115" s="39"/>
      <c r="G1115" s="31"/>
      <c r="H1115" s="26"/>
      <c r="I1115" s="17"/>
      <c r="J1115" s="17"/>
      <c r="P1115" s="6"/>
    </row>
    <row r="1116" spans="1:16">
      <c r="A1116" s="31"/>
      <c r="B1116" s="32" t="s">
        <v>17</v>
      </c>
      <c r="C1116" s="31"/>
      <c r="D1116" s="39"/>
      <c r="E1116" s="126"/>
      <c r="F1116" s="39"/>
      <c r="G1116" s="31"/>
      <c r="H1116" s="26"/>
      <c r="I1116" s="17"/>
      <c r="J1116" s="17"/>
      <c r="P1116" s="6"/>
    </row>
    <row r="1117" spans="1:16">
      <c r="A1117" s="31"/>
      <c r="B1117" s="39"/>
      <c r="C1117" s="33"/>
      <c r="D1117" s="34"/>
      <c r="E1117" s="34"/>
      <c r="F1117" s="34"/>
      <c r="G1117" s="35"/>
      <c r="H1117" s="29"/>
      <c r="I1117" s="17"/>
      <c r="J1117" s="17"/>
      <c r="P1117" s="6"/>
    </row>
    <row r="1118" spans="1:16">
      <c r="A1118" s="31"/>
      <c r="B1118" s="76" t="s">
        <v>24</v>
      </c>
      <c r="C1118" s="31"/>
      <c r="D1118" s="39"/>
      <c r="E1118" s="126">
        <f>SUM(E1117:E1117)</f>
        <v>0</v>
      </c>
      <c r="F1118" s="39"/>
      <c r="G1118" s="31"/>
      <c r="H1118" s="26"/>
      <c r="I1118" s="17"/>
      <c r="J1118" s="17"/>
      <c r="P1118" s="6"/>
    </row>
    <row r="1119" spans="1:16" ht="14.25">
      <c r="A1119" s="31">
        <v>224</v>
      </c>
      <c r="B1119" s="100" t="s">
        <v>683</v>
      </c>
      <c r="C1119" s="31"/>
      <c r="D1119" s="39"/>
      <c r="E1119" s="83"/>
      <c r="F1119" s="39"/>
      <c r="G1119" s="31"/>
      <c r="H1119" s="26"/>
      <c r="I1119" s="17"/>
      <c r="J1119" s="17"/>
      <c r="P1119" s="6"/>
    </row>
    <row r="1120" spans="1:16">
      <c r="A1120" s="31"/>
      <c r="B1120" s="32" t="s">
        <v>17</v>
      </c>
      <c r="C1120" s="31"/>
      <c r="D1120" s="39"/>
      <c r="E1120" s="83"/>
      <c r="F1120" s="39"/>
      <c r="G1120" s="31"/>
      <c r="H1120" s="26"/>
      <c r="I1120" s="17"/>
      <c r="J1120" s="17"/>
      <c r="K1120" s="40"/>
      <c r="L1120" s="41"/>
      <c r="M1120" s="41"/>
      <c r="N1120" s="42"/>
      <c r="O1120" s="42"/>
      <c r="P1120" s="42"/>
    </row>
    <row r="1121" spans="1:16">
      <c r="A1121" s="31"/>
      <c r="B1121" s="32"/>
      <c r="C1121" s="33"/>
      <c r="D1121" s="34"/>
      <c r="E1121" s="70"/>
      <c r="F1121" s="39"/>
      <c r="G1121" s="71"/>
      <c r="H1121" s="29"/>
      <c r="I1121" s="17"/>
      <c r="J1121" s="17"/>
      <c r="K1121" s="40"/>
      <c r="L1121" s="41"/>
      <c r="M1121" s="41"/>
      <c r="N1121" s="42"/>
      <c r="O1121" s="42"/>
      <c r="P1121" s="42"/>
    </row>
    <row r="1122" spans="1:16">
      <c r="A1122" s="31"/>
      <c r="B1122" s="76" t="s">
        <v>24</v>
      </c>
      <c r="C1122" s="31"/>
      <c r="D1122" s="39"/>
      <c r="E1122" s="126">
        <f>SUM(E1121:E1121)</f>
        <v>0</v>
      </c>
      <c r="F1122" s="39"/>
      <c r="G1122" s="31"/>
      <c r="H1122" s="26"/>
      <c r="I1122" s="17"/>
      <c r="J1122" s="17"/>
      <c r="K1122" s="17"/>
      <c r="L1122" s="17"/>
      <c r="M1122" s="17"/>
      <c r="N1122" s="17"/>
      <c r="O1122" s="17"/>
      <c r="P1122" s="69"/>
    </row>
    <row r="1123" spans="1:16" ht="14.25">
      <c r="A1123" s="31">
        <v>225</v>
      </c>
      <c r="B1123" s="100" t="s">
        <v>684</v>
      </c>
      <c r="C1123" s="31"/>
      <c r="D1123" s="39"/>
      <c r="E1123" s="83"/>
      <c r="F1123" s="39"/>
      <c r="G1123" s="31"/>
      <c r="H1123" s="36" t="s">
        <v>28</v>
      </c>
      <c r="I1123" s="17"/>
      <c r="J1123" s="17"/>
      <c r="P1123" s="6"/>
    </row>
    <row r="1124" spans="1:16">
      <c r="A1124" s="31"/>
      <c r="B1124" s="32" t="s">
        <v>17</v>
      </c>
      <c r="C1124" s="31"/>
      <c r="D1124" s="39"/>
      <c r="E1124" s="83"/>
      <c r="F1124" s="39"/>
      <c r="G1124" s="31"/>
      <c r="H1124" s="26"/>
      <c r="I1124" s="17"/>
      <c r="J1124" s="17"/>
      <c r="P1124" s="6"/>
    </row>
    <row r="1125" spans="1:16">
      <c r="A1125" s="31"/>
      <c r="B1125" s="39"/>
      <c r="C1125" s="31"/>
      <c r="D1125" s="39"/>
      <c r="E1125" s="83"/>
      <c r="F1125" s="39"/>
      <c r="G1125" s="105"/>
      <c r="H1125" s="29"/>
      <c r="I1125" s="17"/>
      <c r="J1125" s="17"/>
      <c r="P1125" s="6"/>
    </row>
    <row r="1126" spans="1:16">
      <c r="A1126" s="31"/>
      <c r="B1126" s="76" t="s">
        <v>24</v>
      </c>
      <c r="C1126" s="31"/>
      <c r="D1126" s="39"/>
      <c r="E1126" s="126">
        <f>SUM(E1125:E1125)</f>
        <v>0</v>
      </c>
      <c r="F1126" s="39"/>
      <c r="G1126" s="31"/>
      <c r="H1126" s="26"/>
      <c r="I1126" s="17"/>
      <c r="J1126" s="17"/>
      <c r="P1126" s="6"/>
    </row>
    <row r="1127" spans="1:16" ht="14.25">
      <c r="A1127" s="31">
        <v>226</v>
      </c>
      <c r="B1127" s="100" t="s">
        <v>685</v>
      </c>
      <c r="C1127" s="31"/>
      <c r="D1127" s="39"/>
      <c r="E1127" s="83"/>
      <c r="F1127" s="39"/>
      <c r="G1127" s="31"/>
      <c r="H1127" s="26"/>
      <c r="I1127" s="17"/>
      <c r="J1127" s="17"/>
      <c r="L1127" s="21"/>
      <c r="P1127" s="6"/>
    </row>
    <row r="1128" spans="1:16">
      <c r="A1128" s="31"/>
      <c r="B1128" s="32" t="s">
        <v>17</v>
      </c>
      <c r="C1128" s="31"/>
      <c r="D1128" s="39"/>
      <c r="E1128" s="83"/>
      <c r="F1128" s="39"/>
      <c r="G1128" s="31"/>
      <c r="H1128" s="26"/>
      <c r="I1128" s="17"/>
      <c r="J1128" s="17"/>
      <c r="P1128"/>
    </row>
    <row r="1129" spans="1:16">
      <c r="A1129" s="31"/>
      <c r="B1129" s="39"/>
      <c r="C1129" s="31"/>
      <c r="D1129" s="39"/>
      <c r="E1129" s="83"/>
      <c r="F1129" s="39"/>
      <c r="G1129" s="105"/>
      <c r="H1129" s="29"/>
      <c r="I1129" s="17"/>
      <c r="J1129" s="17"/>
      <c r="P1129"/>
    </row>
    <row r="1130" spans="1:16">
      <c r="A1130" s="31"/>
      <c r="B1130" s="76" t="s">
        <v>24</v>
      </c>
      <c r="C1130" s="31"/>
      <c r="D1130" s="39"/>
      <c r="E1130" s="126">
        <f>SUM(E1129:E1129)</f>
        <v>0</v>
      </c>
      <c r="F1130" s="39"/>
      <c r="G1130" s="31"/>
      <c r="H1130" s="26"/>
      <c r="I1130" s="17"/>
      <c r="J1130" s="17"/>
      <c r="P1130"/>
    </row>
    <row r="1131" spans="1:16" ht="14.25">
      <c r="A1131" s="31">
        <v>227</v>
      </c>
      <c r="B1131" s="100" t="s">
        <v>686</v>
      </c>
      <c r="C1131" s="31"/>
      <c r="D1131" s="39"/>
      <c r="E1131" s="83"/>
      <c r="F1131" s="39"/>
      <c r="G1131" s="31"/>
      <c r="H1131" s="26"/>
      <c r="I1131" s="38"/>
      <c r="J1131" s="17"/>
      <c r="P1131"/>
    </row>
    <row r="1132" spans="1:16">
      <c r="A1132" s="31"/>
      <c r="B1132" s="32" t="s">
        <v>17</v>
      </c>
      <c r="C1132" s="31"/>
      <c r="D1132" s="39"/>
      <c r="E1132" s="83"/>
      <c r="F1132" s="39"/>
      <c r="G1132" s="31"/>
      <c r="H1132" s="26"/>
      <c r="I1132" s="38"/>
      <c r="J1132" s="17"/>
      <c r="P1132"/>
    </row>
    <row r="1133" spans="1:16">
      <c r="A1133" s="31"/>
      <c r="B1133" s="39" t="s">
        <v>56</v>
      </c>
      <c r="C1133" s="33" t="s">
        <v>687</v>
      </c>
      <c r="D1133" s="34" t="s">
        <v>20</v>
      </c>
      <c r="E1133" s="34">
        <v>5665.72</v>
      </c>
      <c r="F1133" s="34" t="s">
        <v>353</v>
      </c>
      <c r="G1133" s="71"/>
      <c r="H1133" s="29">
        <v>46209</v>
      </c>
      <c r="I1133" s="38"/>
      <c r="J1133" s="17"/>
      <c r="P1133"/>
    </row>
    <row r="1134" spans="1:16">
      <c r="A1134" s="31"/>
      <c r="B1134" s="39"/>
      <c r="C1134" s="33" t="s">
        <v>688</v>
      </c>
      <c r="D1134" s="34" t="s">
        <v>20</v>
      </c>
      <c r="E1134" s="34">
        <v>1880.68</v>
      </c>
      <c r="F1134" s="34" t="s">
        <v>304</v>
      </c>
      <c r="G1134" s="71"/>
      <c r="H1134" s="29">
        <v>46209</v>
      </c>
      <c r="I1134" s="38"/>
      <c r="J1134" s="17"/>
      <c r="P1134"/>
    </row>
    <row r="1135" spans="1:16">
      <c r="A1135" s="31"/>
      <c r="B1135" s="39" t="s">
        <v>195</v>
      </c>
      <c r="C1135" s="33" t="s">
        <v>22</v>
      </c>
      <c r="D1135" s="34" t="s">
        <v>20</v>
      </c>
      <c r="E1135" s="58">
        <v>1359.07</v>
      </c>
      <c r="F1135" s="34" t="s">
        <v>23</v>
      </c>
      <c r="G1135" s="33"/>
      <c r="H1135" s="29">
        <v>46199</v>
      </c>
      <c r="I1135" s="38"/>
      <c r="J1135" s="17"/>
      <c r="P1135"/>
    </row>
    <row r="1136" spans="1:16">
      <c r="A1136" s="31"/>
      <c r="B1136" s="76" t="s">
        <v>24</v>
      </c>
      <c r="C1136" s="31"/>
      <c r="D1136" s="39"/>
      <c r="E1136" s="126">
        <f>SUM(E1133:E1135)</f>
        <v>8905.4700000000012</v>
      </c>
      <c r="F1136" s="39"/>
      <c r="G1136" s="31"/>
      <c r="H1136" s="40"/>
      <c r="I1136" s="38"/>
      <c r="J1136" s="17"/>
      <c r="P1136"/>
    </row>
    <row r="1137" spans="1:16" ht="14.25">
      <c r="A1137" s="31">
        <v>228</v>
      </c>
      <c r="B1137" s="100" t="s">
        <v>689</v>
      </c>
      <c r="C1137" s="31"/>
      <c r="D1137" s="39"/>
      <c r="E1137" s="83"/>
      <c r="F1137" s="39"/>
      <c r="G1137" s="31"/>
      <c r="H1137" s="26"/>
      <c r="I1137" s="27"/>
      <c r="J1137" s="17"/>
      <c r="P1137"/>
    </row>
    <row r="1138" spans="1:16">
      <c r="A1138" s="31"/>
      <c r="B1138" s="32" t="s">
        <v>17</v>
      </c>
      <c r="C1138" s="31"/>
      <c r="D1138" s="39"/>
      <c r="E1138" s="83"/>
      <c r="F1138" s="39"/>
      <c r="G1138" s="31"/>
      <c r="H1138" s="26"/>
      <c r="I1138" s="27"/>
      <c r="J1138" s="17"/>
      <c r="P1138"/>
    </row>
    <row r="1139" spans="1:16">
      <c r="A1139" s="31"/>
      <c r="B1139" s="32" t="s">
        <v>690</v>
      </c>
      <c r="C1139" s="33" t="s">
        <v>691</v>
      </c>
      <c r="D1139" s="34" t="s">
        <v>20</v>
      </c>
      <c r="E1139" s="34">
        <v>3982.78</v>
      </c>
      <c r="F1139" s="34" t="s">
        <v>290</v>
      </c>
      <c r="G1139" s="35"/>
      <c r="H1139" s="29">
        <v>46211</v>
      </c>
      <c r="I1139" s="27"/>
      <c r="J1139" s="17"/>
      <c r="P1139"/>
    </row>
    <row r="1140" spans="1:16">
      <c r="A1140" s="31"/>
      <c r="B1140" s="39"/>
      <c r="C1140" s="33" t="s">
        <v>312</v>
      </c>
      <c r="D1140" s="34" t="s">
        <v>20</v>
      </c>
      <c r="E1140" s="34">
        <v>1216.76</v>
      </c>
      <c r="F1140" s="34" t="s">
        <v>552</v>
      </c>
      <c r="G1140" s="35"/>
      <c r="H1140" s="29">
        <v>46211</v>
      </c>
      <c r="I1140" s="27"/>
      <c r="J1140" s="17"/>
      <c r="P1140"/>
    </row>
    <row r="1141" spans="1:16">
      <c r="A1141" s="31"/>
      <c r="B1141" s="39" t="s">
        <v>149</v>
      </c>
      <c r="C1141" s="33" t="s">
        <v>692</v>
      </c>
      <c r="D1141" s="34" t="s">
        <v>20</v>
      </c>
      <c r="E1141" s="34">
        <v>6274.5</v>
      </c>
      <c r="F1141" s="34" t="s">
        <v>23</v>
      </c>
      <c r="G1141" s="35"/>
      <c r="H1141" s="29">
        <v>46216</v>
      </c>
      <c r="I1141" s="27"/>
      <c r="J1141" s="17"/>
      <c r="P1141"/>
    </row>
    <row r="1142" spans="1:16">
      <c r="A1142" s="31"/>
      <c r="B1142" s="39"/>
      <c r="C1142" s="33" t="s">
        <v>693</v>
      </c>
      <c r="D1142" s="34" t="s">
        <v>20</v>
      </c>
      <c r="E1142" s="34">
        <v>10680.35</v>
      </c>
      <c r="F1142" s="34" t="s">
        <v>35</v>
      </c>
      <c r="G1142" s="35"/>
      <c r="H1142" s="29">
        <v>46216</v>
      </c>
      <c r="I1142" s="27"/>
      <c r="J1142" s="17"/>
      <c r="P1142"/>
    </row>
    <row r="1143" spans="1:16">
      <c r="A1143" s="31"/>
      <c r="B1143" s="39"/>
      <c r="C1143" s="33" t="s">
        <v>694</v>
      </c>
      <c r="D1143" s="34" t="s">
        <v>20</v>
      </c>
      <c r="E1143" s="34">
        <f>5801.75+2719.19</f>
        <v>8520.94</v>
      </c>
      <c r="F1143" s="34" t="s">
        <v>72</v>
      </c>
      <c r="G1143" s="35"/>
      <c r="H1143" s="29">
        <v>46216</v>
      </c>
      <c r="I1143" s="27"/>
      <c r="J1143" s="17"/>
      <c r="P1143"/>
    </row>
    <row r="1144" spans="1:16">
      <c r="A1144" s="31"/>
      <c r="B1144" s="76" t="s">
        <v>24</v>
      </c>
      <c r="C1144" s="31"/>
      <c r="D1144" s="39"/>
      <c r="E1144" s="126">
        <f>SUM(E1139:E1143)</f>
        <v>30675.33</v>
      </c>
      <c r="F1144" s="31"/>
      <c r="G1144" s="31"/>
      <c r="H1144" s="26"/>
      <c r="I1144" s="17"/>
      <c r="J1144" s="17"/>
      <c r="P1144" s="6"/>
    </row>
    <row r="1145" spans="1:16" ht="14.25">
      <c r="A1145" s="31">
        <v>229</v>
      </c>
      <c r="B1145" s="100" t="s">
        <v>695</v>
      </c>
      <c r="C1145" s="31"/>
      <c r="D1145" s="39"/>
      <c r="E1145" s="126"/>
      <c r="F1145" s="39"/>
      <c r="G1145" s="31"/>
      <c r="H1145" s="26"/>
      <c r="I1145" s="17"/>
      <c r="J1145" s="17"/>
      <c r="P1145"/>
    </row>
    <row r="1146" spans="1:16">
      <c r="A1146" s="31"/>
      <c r="B1146" s="32" t="s">
        <v>17</v>
      </c>
      <c r="C1146" s="31"/>
      <c r="D1146" s="39"/>
      <c r="E1146" s="126"/>
      <c r="F1146" s="39"/>
      <c r="G1146" s="31"/>
      <c r="H1146" s="26"/>
      <c r="I1146" s="17"/>
      <c r="J1146" s="17"/>
      <c r="P1146"/>
    </row>
    <row r="1147" spans="1:16">
      <c r="A1147" s="31"/>
      <c r="B1147" s="39"/>
      <c r="C1147" s="33"/>
      <c r="D1147" s="34"/>
      <c r="E1147" s="34"/>
      <c r="F1147" s="34"/>
      <c r="G1147" s="35"/>
      <c r="H1147" s="29"/>
      <c r="I1147" s="17"/>
      <c r="J1147" s="17"/>
      <c r="P1147"/>
    </row>
    <row r="1148" spans="1:16">
      <c r="A1148" s="31"/>
      <c r="B1148" s="76" t="s">
        <v>24</v>
      </c>
      <c r="C1148" s="31"/>
      <c r="D1148" s="39"/>
      <c r="E1148" s="126">
        <f>SUM(E1147:E1147)</f>
        <v>0</v>
      </c>
      <c r="F1148" s="39"/>
      <c r="G1148" s="31"/>
      <c r="H1148" s="26"/>
      <c r="I1148" s="17"/>
      <c r="J1148" s="17"/>
      <c r="P1148" s="6"/>
    </row>
    <row r="1149" spans="1:16" ht="14.25">
      <c r="A1149" s="31">
        <v>230</v>
      </c>
      <c r="B1149" s="100" t="s">
        <v>696</v>
      </c>
      <c r="C1149" s="31"/>
      <c r="D1149" s="39"/>
      <c r="E1149" s="126"/>
      <c r="F1149" s="39"/>
      <c r="G1149" s="31"/>
      <c r="H1149" s="26"/>
      <c r="I1149" s="17"/>
      <c r="J1149" s="17"/>
      <c r="P1149" s="6"/>
    </row>
    <row r="1150" spans="1:16">
      <c r="A1150" s="31"/>
      <c r="B1150" s="32" t="s">
        <v>17</v>
      </c>
      <c r="C1150" s="31"/>
      <c r="D1150" s="39"/>
      <c r="E1150" s="126"/>
      <c r="F1150" s="39"/>
      <c r="G1150" s="31"/>
      <c r="H1150" s="26"/>
      <c r="I1150" s="17"/>
      <c r="J1150" s="17"/>
      <c r="P1150" s="6"/>
    </row>
    <row r="1151" spans="1:16">
      <c r="A1151" s="31"/>
      <c r="B1151" s="39"/>
      <c r="C1151" s="33"/>
      <c r="D1151" s="34"/>
      <c r="E1151" s="34"/>
      <c r="F1151" s="34"/>
      <c r="G1151" s="35"/>
      <c r="H1151" s="29"/>
      <c r="I1151" s="17"/>
      <c r="J1151" s="17"/>
      <c r="P1151" s="6"/>
    </row>
    <row r="1152" spans="1:16">
      <c r="A1152" s="31"/>
      <c r="B1152" s="76" t="s">
        <v>24</v>
      </c>
      <c r="C1152" s="31"/>
      <c r="D1152" s="39"/>
      <c r="E1152" s="126">
        <f>SUM(E1151:E1151)</f>
        <v>0</v>
      </c>
      <c r="F1152" s="39"/>
      <c r="G1152" s="31"/>
      <c r="H1152" s="26"/>
      <c r="I1152" s="17"/>
      <c r="J1152" s="17"/>
      <c r="P1152"/>
    </row>
    <row r="1153" spans="1:19" ht="14.25">
      <c r="A1153" s="31">
        <v>231</v>
      </c>
      <c r="B1153" s="100" t="s">
        <v>697</v>
      </c>
      <c r="C1153" s="31"/>
      <c r="D1153" s="39"/>
      <c r="E1153" s="126"/>
      <c r="F1153" s="39"/>
      <c r="G1153" s="31"/>
      <c r="H1153" s="26"/>
      <c r="I1153" s="17"/>
      <c r="J1153" s="17"/>
      <c r="P1153" s="6"/>
    </row>
    <row r="1154" spans="1:19">
      <c r="A1154" s="31"/>
      <c r="B1154" s="32" t="s">
        <v>17</v>
      </c>
      <c r="C1154" s="31"/>
      <c r="D1154" s="39"/>
      <c r="E1154" s="126"/>
      <c r="F1154" s="39"/>
      <c r="G1154" s="31"/>
      <c r="H1154" s="26"/>
      <c r="I1154" s="17"/>
      <c r="J1154" s="17"/>
      <c r="P1154" s="6"/>
    </row>
    <row r="1155" spans="1:19">
      <c r="A1155" s="31"/>
      <c r="B1155" s="39"/>
      <c r="C1155" s="33"/>
      <c r="D1155" s="34"/>
      <c r="E1155" s="34"/>
      <c r="F1155" s="34"/>
      <c r="G1155" s="35"/>
      <c r="H1155" s="29"/>
      <c r="I1155" s="17"/>
      <c r="J1155" s="17"/>
      <c r="P1155" s="6"/>
    </row>
    <row r="1156" spans="1:19">
      <c r="A1156" s="31"/>
      <c r="B1156" s="76" t="s">
        <v>24</v>
      </c>
      <c r="C1156" s="31"/>
      <c r="D1156" s="39"/>
      <c r="E1156" s="126">
        <f>SUM(E1155:E1155)</f>
        <v>0</v>
      </c>
      <c r="F1156" s="39"/>
      <c r="G1156" s="31"/>
      <c r="H1156" s="26"/>
      <c r="I1156" s="17"/>
      <c r="J1156" s="17"/>
      <c r="P1156" s="6"/>
    </row>
    <row r="1157" spans="1:19" ht="14.25">
      <c r="A1157" s="31">
        <v>232</v>
      </c>
      <c r="B1157" s="100" t="s">
        <v>698</v>
      </c>
      <c r="C1157" s="31"/>
      <c r="D1157" s="39"/>
      <c r="E1157" s="83"/>
      <c r="F1157" s="39"/>
      <c r="G1157" s="31"/>
      <c r="H1157" s="36" t="s">
        <v>28</v>
      </c>
      <c r="I1157" s="17"/>
      <c r="J1157" s="17"/>
      <c r="P1157" s="6"/>
    </row>
    <row r="1158" spans="1:19">
      <c r="A1158" s="31"/>
      <c r="B1158" s="32" t="s">
        <v>17</v>
      </c>
      <c r="C1158" s="31"/>
      <c r="D1158" s="39"/>
      <c r="E1158" s="83"/>
      <c r="F1158" s="39"/>
      <c r="G1158" s="31"/>
      <c r="H1158" s="26"/>
      <c r="I1158" s="17"/>
      <c r="J1158" s="17"/>
      <c r="P1158" s="6"/>
    </row>
    <row r="1159" spans="1:19">
      <c r="A1159" s="31"/>
      <c r="B1159" s="39"/>
      <c r="C1159" s="81"/>
      <c r="D1159" s="34"/>
      <c r="E1159" s="34"/>
      <c r="F1159" s="34"/>
      <c r="G1159" s="67"/>
      <c r="H1159" s="26"/>
      <c r="I1159" s="17"/>
      <c r="J1159" s="17"/>
      <c r="K1159" s="5"/>
      <c r="L1159" s="5"/>
      <c r="M1159" s="5"/>
      <c r="N1159" s="5"/>
      <c r="O1159" s="5"/>
      <c r="P1159" s="30"/>
    </row>
    <row r="1160" spans="1:19">
      <c r="A1160" s="31"/>
      <c r="B1160" s="76" t="s">
        <v>24</v>
      </c>
      <c r="C1160" s="31"/>
      <c r="D1160" s="39"/>
      <c r="E1160" s="126">
        <f>SUM(E1159:E1159)</f>
        <v>0</v>
      </c>
      <c r="F1160" s="39"/>
      <c r="G1160" s="31"/>
      <c r="H1160" s="26"/>
      <c r="I1160" s="17"/>
      <c r="J1160" s="17"/>
      <c r="K1160" s="50"/>
      <c r="L1160" s="5"/>
      <c r="M1160" s="5"/>
      <c r="N1160" s="27"/>
      <c r="O1160" s="52"/>
      <c r="P1160" s="48"/>
      <c r="R1160" s="22"/>
      <c r="S1160" s="49"/>
    </row>
    <row r="1161" spans="1:19" ht="14.25">
      <c r="A1161" s="31">
        <v>233</v>
      </c>
      <c r="B1161" s="100" t="s">
        <v>699</v>
      </c>
      <c r="C1161" s="31"/>
      <c r="D1161" s="39"/>
      <c r="E1161" s="83"/>
      <c r="F1161" s="39"/>
      <c r="G1161" s="31"/>
      <c r="H1161" s="36" t="s">
        <v>28</v>
      </c>
      <c r="I1161" s="17"/>
      <c r="J1161" s="17"/>
      <c r="P1161" s="6"/>
    </row>
    <row r="1162" spans="1:19">
      <c r="A1162" s="31"/>
      <c r="B1162" s="32" t="s">
        <v>17</v>
      </c>
      <c r="C1162" s="31"/>
      <c r="D1162" s="39"/>
      <c r="E1162" s="83"/>
      <c r="F1162" s="39"/>
      <c r="G1162" s="31"/>
      <c r="H1162" s="26"/>
      <c r="I1162" s="17"/>
      <c r="J1162" s="17"/>
      <c r="P1162" s="6"/>
    </row>
    <row r="1163" spans="1:19">
      <c r="A1163" s="31"/>
      <c r="B1163" s="39"/>
      <c r="C1163" s="33"/>
      <c r="D1163" s="34"/>
      <c r="E1163" s="34"/>
      <c r="F1163" s="34"/>
      <c r="G1163" s="35"/>
      <c r="H1163" s="29"/>
      <c r="I1163" s="17"/>
      <c r="J1163" s="17"/>
      <c r="P1163" s="6"/>
    </row>
    <row r="1164" spans="1:19">
      <c r="A1164" s="31"/>
      <c r="B1164" s="76" t="s">
        <v>24</v>
      </c>
      <c r="C1164" s="31"/>
      <c r="D1164" s="39"/>
      <c r="E1164" s="126">
        <f>SUM(E1163:E1163)</f>
        <v>0</v>
      </c>
      <c r="F1164" s="39"/>
      <c r="G1164" s="31"/>
      <c r="H1164" s="26"/>
      <c r="I1164" s="17"/>
      <c r="J1164" s="17"/>
      <c r="P1164" s="6"/>
    </row>
    <row r="1165" spans="1:19" ht="14.25">
      <c r="A1165" s="31">
        <v>234</v>
      </c>
      <c r="B1165" s="100" t="s">
        <v>700</v>
      </c>
      <c r="C1165" s="31"/>
      <c r="D1165" s="39"/>
      <c r="E1165" s="83"/>
      <c r="F1165" s="39"/>
      <c r="G1165" s="31"/>
      <c r="H1165" s="26"/>
      <c r="I1165" s="17"/>
      <c r="J1165" s="17"/>
      <c r="P1165"/>
    </row>
    <row r="1166" spans="1:19">
      <c r="A1166" s="31"/>
      <c r="B1166" s="32" t="s">
        <v>17</v>
      </c>
      <c r="C1166" s="31"/>
      <c r="D1166" s="39"/>
      <c r="E1166" s="83"/>
      <c r="F1166" s="39"/>
      <c r="G1166" s="31"/>
      <c r="H1166" s="26"/>
      <c r="I1166" s="17"/>
      <c r="J1166" s="17"/>
      <c r="P1166"/>
    </row>
    <row r="1167" spans="1:19">
      <c r="A1167" s="31"/>
      <c r="B1167" s="32"/>
      <c r="C1167" s="33"/>
      <c r="D1167" s="34"/>
      <c r="E1167" s="34"/>
      <c r="F1167" s="34"/>
      <c r="G1167" s="35"/>
      <c r="H1167" s="26"/>
      <c r="I1167" s="17"/>
      <c r="J1167" s="17"/>
      <c r="P1167"/>
    </row>
    <row r="1168" spans="1:19">
      <c r="A1168" s="31"/>
      <c r="B1168" s="76" t="s">
        <v>24</v>
      </c>
      <c r="C1168" s="31"/>
      <c r="D1168" s="39"/>
      <c r="E1168" s="126">
        <f>SUM(E1167:E1167)</f>
        <v>0</v>
      </c>
      <c r="F1168" s="39"/>
      <c r="G1168" s="31"/>
      <c r="H1168" s="26"/>
      <c r="I1168" s="17"/>
      <c r="J1168" s="17"/>
      <c r="P1168"/>
    </row>
    <row r="1169" spans="1:17" ht="14.25">
      <c r="A1169" s="31">
        <v>235</v>
      </c>
      <c r="B1169" s="100" t="s">
        <v>701</v>
      </c>
      <c r="C1169" s="31"/>
      <c r="D1169" s="39"/>
      <c r="E1169" s="39"/>
      <c r="F1169" s="39"/>
      <c r="G1169" s="31"/>
      <c r="H1169" s="36" t="s">
        <v>28</v>
      </c>
      <c r="I1169" s="17"/>
      <c r="J1169" s="17"/>
      <c r="P1169"/>
    </row>
    <row r="1170" spans="1:17">
      <c r="A1170" s="31"/>
      <c r="B1170" s="32" t="s">
        <v>17</v>
      </c>
      <c r="C1170" s="31"/>
      <c r="D1170" s="39"/>
      <c r="E1170" s="39"/>
      <c r="F1170" s="39"/>
      <c r="G1170" s="31"/>
      <c r="H1170" s="26"/>
      <c r="I1170" s="17"/>
      <c r="J1170" s="17"/>
      <c r="P1170"/>
    </row>
    <row r="1171" spans="1:17">
      <c r="A1171" s="31"/>
      <c r="B1171" s="32" t="s">
        <v>702</v>
      </c>
      <c r="C1171" s="33" t="s">
        <v>618</v>
      </c>
      <c r="D1171" s="34" t="s">
        <v>20</v>
      </c>
      <c r="E1171" s="58">
        <v>14396.05</v>
      </c>
      <c r="F1171" s="34" t="s">
        <v>304</v>
      </c>
      <c r="G1171" s="33"/>
      <c r="H1171" s="29">
        <v>46182</v>
      </c>
      <c r="I1171" s="17"/>
      <c r="J1171" s="17"/>
      <c r="P1171"/>
    </row>
    <row r="1172" spans="1:17">
      <c r="A1172" s="31"/>
      <c r="B1172" s="32"/>
      <c r="C1172" s="33" t="s">
        <v>33</v>
      </c>
      <c r="D1172" s="34" t="s">
        <v>20</v>
      </c>
      <c r="E1172" s="58">
        <v>2909.08</v>
      </c>
      <c r="F1172" s="34" t="s">
        <v>72</v>
      </c>
      <c r="G1172" s="33"/>
      <c r="H1172" s="29">
        <v>46182</v>
      </c>
      <c r="I1172" s="17"/>
      <c r="J1172" s="17"/>
      <c r="P1172"/>
    </row>
    <row r="1173" spans="1:17">
      <c r="A1173" s="31"/>
      <c r="B1173" s="32"/>
      <c r="C1173" s="33" t="s">
        <v>703</v>
      </c>
      <c r="D1173" s="34" t="s">
        <v>20</v>
      </c>
      <c r="E1173" s="58">
        <f>1016.49+510.81</f>
        <v>1527.3</v>
      </c>
      <c r="F1173" s="34" t="s">
        <v>72</v>
      </c>
      <c r="G1173" s="33"/>
      <c r="H1173" s="29">
        <v>46182</v>
      </c>
      <c r="I1173" s="17"/>
      <c r="J1173" s="17"/>
      <c r="P1173"/>
    </row>
    <row r="1174" spans="1:17">
      <c r="A1174" s="31"/>
      <c r="B1174" s="32"/>
      <c r="C1174" s="33" t="s">
        <v>704</v>
      </c>
      <c r="D1174" s="34" t="s">
        <v>20</v>
      </c>
      <c r="E1174" s="58">
        <f>1865+3699.34</f>
        <v>5564.34</v>
      </c>
      <c r="F1174" s="34" t="s">
        <v>705</v>
      </c>
      <c r="G1174" s="33"/>
      <c r="H1174" s="29" t="s">
        <v>706</v>
      </c>
      <c r="I1174" s="17"/>
      <c r="J1174" s="17"/>
      <c r="P1174"/>
    </row>
    <row r="1175" spans="1:17">
      <c r="A1175" s="31"/>
      <c r="B1175" s="76" t="s">
        <v>24</v>
      </c>
      <c r="C1175" s="31"/>
      <c r="D1175" s="39"/>
      <c r="E1175" s="85">
        <f>SUM(E1171:E1174)</f>
        <v>24396.769999999997</v>
      </c>
      <c r="F1175" s="39"/>
      <c r="G1175" s="31"/>
      <c r="H1175" s="26"/>
      <c r="I1175" s="17"/>
      <c r="J1175" s="17"/>
      <c r="P1175"/>
    </row>
    <row r="1176" spans="1:17" ht="14.25">
      <c r="A1176" s="31">
        <v>236</v>
      </c>
      <c r="B1176" s="100" t="s">
        <v>707</v>
      </c>
      <c r="C1176" s="31"/>
      <c r="D1176" s="39"/>
      <c r="E1176" s="39"/>
      <c r="F1176" s="39"/>
      <c r="G1176" s="31"/>
      <c r="H1176" s="36" t="s">
        <v>28</v>
      </c>
      <c r="I1176" s="17"/>
      <c r="J1176" s="17"/>
      <c r="P1176"/>
    </row>
    <row r="1177" spans="1:17">
      <c r="A1177" s="31"/>
      <c r="B1177" s="32" t="s">
        <v>17</v>
      </c>
      <c r="C1177" s="31"/>
      <c r="D1177" s="39"/>
      <c r="E1177" s="39"/>
      <c r="F1177" s="39"/>
      <c r="G1177" s="31"/>
      <c r="H1177" s="26"/>
      <c r="I1177" s="17"/>
      <c r="J1177" s="17"/>
      <c r="P1177"/>
    </row>
    <row r="1178" spans="1:17">
      <c r="A1178" s="31"/>
      <c r="B1178" s="32"/>
      <c r="C1178" s="33"/>
      <c r="D1178" s="34"/>
      <c r="E1178" s="34"/>
      <c r="F1178" s="34"/>
      <c r="G1178" s="35"/>
      <c r="H1178" s="29"/>
      <c r="I1178" s="38"/>
      <c r="J1178" s="17"/>
      <c r="P1178"/>
    </row>
    <row r="1179" spans="1:17">
      <c r="A1179" s="31"/>
      <c r="B1179" s="76" t="s">
        <v>24</v>
      </c>
      <c r="C1179" s="31"/>
      <c r="D1179" s="39"/>
      <c r="E1179" s="85">
        <f>SUM(E1178:E1178)</f>
        <v>0</v>
      </c>
      <c r="F1179" s="39"/>
      <c r="G1179" s="31"/>
      <c r="H1179" s="26"/>
      <c r="I1179" s="17"/>
      <c r="J1179" s="17"/>
      <c r="P1179"/>
    </row>
    <row r="1180" spans="1:17" ht="14.25">
      <c r="A1180" s="31">
        <v>237</v>
      </c>
      <c r="B1180" s="100" t="s">
        <v>708</v>
      </c>
      <c r="C1180" s="31"/>
      <c r="D1180" s="39"/>
      <c r="E1180" s="39"/>
      <c r="F1180" s="39"/>
      <c r="G1180" s="31"/>
      <c r="H1180" s="26"/>
      <c r="I1180" s="69"/>
      <c r="J1180" s="69"/>
      <c r="K1180" s="6"/>
      <c r="L1180" s="6"/>
      <c r="M1180" s="6"/>
      <c r="N1180" s="6"/>
      <c r="P1180"/>
      <c r="Q1180" s="5"/>
    </row>
    <row r="1181" spans="1:17">
      <c r="A1181" s="31"/>
      <c r="B1181" s="32" t="s">
        <v>17</v>
      </c>
      <c r="C1181" s="31"/>
      <c r="D1181" s="39"/>
      <c r="E1181" s="39"/>
      <c r="F1181" s="39"/>
      <c r="G1181" s="31"/>
      <c r="H1181" s="26"/>
      <c r="I1181" s="17"/>
      <c r="J1181" s="17"/>
      <c r="P1181"/>
      <c r="Q1181" s="5"/>
    </row>
    <row r="1182" spans="1:17">
      <c r="A1182" s="31"/>
      <c r="B1182" s="39"/>
      <c r="C1182" s="33"/>
      <c r="D1182" s="34"/>
      <c r="E1182" s="34"/>
      <c r="F1182" s="34"/>
      <c r="G1182" s="35"/>
      <c r="H1182" s="29"/>
      <c r="I1182" s="17"/>
      <c r="J1182" s="17"/>
      <c r="P1182"/>
      <c r="Q1182" s="5"/>
    </row>
    <row r="1183" spans="1:17">
      <c r="A1183" s="31"/>
      <c r="B1183" s="76" t="s">
        <v>24</v>
      </c>
      <c r="C1183" s="31"/>
      <c r="D1183" s="39"/>
      <c r="E1183" s="85">
        <f>SUM(E1182:E1182)</f>
        <v>0</v>
      </c>
      <c r="F1183" s="39"/>
      <c r="G1183" s="31"/>
      <c r="H1183" s="26"/>
      <c r="I1183" s="17"/>
      <c r="J1183" s="17"/>
      <c r="P1183"/>
      <c r="Q1183" s="49"/>
    </row>
    <row r="1184" spans="1:17" ht="14.25">
      <c r="A1184" s="31">
        <v>238</v>
      </c>
      <c r="B1184" s="100" t="s">
        <v>709</v>
      </c>
      <c r="C1184" s="31"/>
      <c r="D1184" s="39"/>
      <c r="E1184" s="39"/>
      <c r="F1184" s="39"/>
      <c r="G1184" s="31"/>
      <c r="H1184" s="36" t="s">
        <v>28</v>
      </c>
      <c r="I1184" s="17"/>
      <c r="J1184" s="17"/>
      <c r="P1184"/>
    </row>
    <row r="1185" spans="1:18">
      <c r="A1185" s="31"/>
      <c r="B1185" s="32" t="s">
        <v>17</v>
      </c>
      <c r="C1185" s="31"/>
      <c r="D1185" s="39"/>
      <c r="E1185" s="39"/>
      <c r="F1185" s="39"/>
      <c r="G1185" s="31"/>
      <c r="H1185" s="26"/>
      <c r="I1185" s="17"/>
      <c r="J1185" s="17"/>
      <c r="P1185"/>
    </row>
    <row r="1186" spans="1:18">
      <c r="A1186" s="31"/>
      <c r="B1186" s="39" t="s">
        <v>710</v>
      </c>
      <c r="C1186" s="33" t="s">
        <v>22</v>
      </c>
      <c r="D1186" s="34" t="s">
        <v>20</v>
      </c>
      <c r="E1186" s="58">
        <v>1359.07</v>
      </c>
      <c r="F1186" s="34" t="s">
        <v>23</v>
      </c>
      <c r="G1186" s="67"/>
      <c r="H1186" s="29">
        <v>46220</v>
      </c>
      <c r="I1186" s="17"/>
      <c r="J1186" s="17"/>
      <c r="P1186"/>
    </row>
    <row r="1187" spans="1:18">
      <c r="A1187" s="31"/>
      <c r="B1187" s="39"/>
      <c r="C1187" s="33" t="s">
        <v>179</v>
      </c>
      <c r="D1187" s="34" t="s">
        <v>20</v>
      </c>
      <c r="E1187" s="58">
        <v>595.71</v>
      </c>
      <c r="F1187" s="34" t="s">
        <v>23</v>
      </c>
      <c r="G1187" s="67"/>
      <c r="H1187" s="29">
        <v>46220</v>
      </c>
      <c r="I1187" s="17"/>
      <c r="J1187" s="17"/>
      <c r="P1187"/>
    </row>
    <row r="1188" spans="1:18">
      <c r="A1188" s="31"/>
      <c r="B1188" s="76" t="s">
        <v>24</v>
      </c>
      <c r="C1188" s="31"/>
      <c r="D1188" s="39"/>
      <c r="E1188" s="85">
        <f>SUM(E1186:E1187)</f>
        <v>1954.78</v>
      </c>
      <c r="F1188" s="39"/>
      <c r="G1188" s="31"/>
      <c r="H1188" s="26"/>
      <c r="I1188" s="17"/>
      <c r="J1188" s="17"/>
      <c r="P1188"/>
    </row>
    <row r="1189" spans="1:18" ht="14.25">
      <c r="A1189" s="31">
        <v>239</v>
      </c>
      <c r="B1189" s="100" t="s">
        <v>711</v>
      </c>
      <c r="C1189" s="31"/>
      <c r="D1189" s="39"/>
      <c r="E1189" s="39"/>
      <c r="F1189" s="39"/>
      <c r="G1189" s="31"/>
      <c r="H1189" s="36" t="s">
        <v>28</v>
      </c>
      <c r="I1189" s="17"/>
      <c r="J1189" s="17"/>
      <c r="P1189"/>
      <c r="Q1189" s="17"/>
      <c r="R1189" s="17"/>
    </row>
    <row r="1190" spans="1:18">
      <c r="A1190" s="31"/>
      <c r="B1190" s="32" t="s">
        <v>17</v>
      </c>
      <c r="C1190" s="31"/>
      <c r="D1190" s="39"/>
      <c r="E1190" s="39"/>
      <c r="F1190" s="39"/>
      <c r="G1190" s="31"/>
      <c r="H1190" s="26"/>
      <c r="I1190" s="17"/>
      <c r="J1190" s="17"/>
      <c r="P1190"/>
    </row>
    <row r="1191" spans="1:18">
      <c r="A1191" s="31"/>
      <c r="B1191" s="39" t="s">
        <v>712</v>
      </c>
      <c r="C1191" s="33" t="s">
        <v>83</v>
      </c>
      <c r="D1191" s="34" t="s">
        <v>20</v>
      </c>
      <c r="E1191" s="34">
        <v>4221.9799999999996</v>
      </c>
      <c r="F1191" s="34" t="s">
        <v>72</v>
      </c>
      <c r="G1191" s="35"/>
      <c r="H1191" s="29">
        <v>46210</v>
      </c>
      <c r="I1191" s="17"/>
      <c r="J1191" s="17"/>
      <c r="P1191"/>
    </row>
    <row r="1192" spans="1:18">
      <c r="A1192" s="31"/>
      <c r="B1192" s="39" t="s">
        <v>172</v>
      </c>
      <c r="C1192" s="33" t="s">
        <v>19</v>
      </c>
      <c r="D1192" s="34" t="s">
        <v>20</v>
      </c>
      <c r="E1192" s="34">
        <v>2955.99</v>
      </c>
      <c r="F1192" s="34" t="s">
        <v>23</v>
      </c>
      <c r="G1192" s="35"/>
      <c r="H1192" s="29">
        <v>46217</v>
      </c>
      <c r="I1192" s="17"/>
      <c r="J1192" s="17"/>
      <c r="P1192"/>
    </row>
    <row r="1193" spans="1:18">
      <c r="A1193" s="31"/>
      <c r="B1193" s="39" t="s">
        <v>713</v>
      </c>
      <c r="C1193" s="33" t="s">
        <v>714</v>
      </c>
      <c r="D1193" s="34" t="s">
        <v>20</v>
      </c>
      <c r="E1193" s="58">
        <v>1472.41</v>
      </c>
      <c r="F1193" s="34" t="s">
        <v>23</v>
      </c>
      <c r="G1193" s="33"/>
      <c r="H1193" s="29">
        <v>46231</v>
      </c>
      <c r="I1193" s="17"/>
      <c r="J1193" s="17"/>
      <c r="P1193"/>
    </row>
    <row r="1194" spans="1:18">
      <c r="A1194" s="31"/>
      <c r="B1194" s="39" t="s">
        <v>84</v>
      </c>
      <c r="C1194" s="33" t="s">
        <v>85</v>
      </c>
      <c r="D1194" s="34" t="s">
        <v>20</v>
      </c>
      <c r="E1194" s="58">
        <v>370.96</v>
      </c>
      <c r="F1194" s="34" t="s">
        <v>243</v>
      </c>
      <c r="G1194" s="33"/>
      <c r="H1194" s="29">
        <v>46230</v>
      </c>
      <c r="I1194" s="17"/>
      <c r="J1194" s="17"/>
      <c r="P1194"/>
    </row>
    <row r="1195" spans="1:18">
      <c r="A1195" s="31"/>
      <c r="B1195" s="76" t="s">
        <v>24</v>
      </c>
      <c r="C1195" s="31"/>
      <c r="D1195" s="39"/>
      <c r="E1195" s="85">
        <f>SUM(E1191:E1194)</f>
        <v>9021.3399999999983</v>
      </c>
      <c r="F1195" s="39"/>
      <c r="G1195" s="31"/>
      <c r="H1195" s="26"/>
      <c r="I1195" s="17"/>
      <c r="J1195" s="17"/>
      <c r="P1195"/>
    </row>
    <row r="1196" spans="1:18" ht="14.25">
      <c r="A1196" s="31">
        <v>240</v>
      </c>
      <c r="B1196" s="100" t="s">
        <v>715</v>
      </c>
      <c r="C1196" s="31"/>
      <c r="D1196" s="39"/>
      <c r="E1196" s="83"/>
      <c r="F1196" s="39"/>
      <c r="G1196" s="31"/>
      <c r="H1196" s="63" t="s">
        <v>323</v>
      </c>
      <c r="I1196" s="64"/>
      <c r="J1196" s="65"/>
      <c r="K1196" s="65"/>
      <c r="L1196" s="65"/>
      <c r="M1196" s="65"/>
      <c r="P1196" s="6"/>
    </row>
    <row r="1197" spans="1:18">
      <c r="A1197" s="31"/>
      <c r="B1197" s="32" t="s">
        <v>17</v>
      </c>
      <c r="C1197" s="31"/>
      <c r="D1197" s="39"/>
      <c r="E1197" s="83"/>
      <c r="F1197" s="39"/>
      <c r="G1197" s="31"/>
      <c r="H1197" s="26"/>
      <c r="I1197" s="17"/>
      <c r="J1197" s="17"/>
      <c r="P1197" s="6"/>
    </row>
    <row r="1198" spans="1:18">
      <c r="A1198" s="31"/>
      <c r="B1198" s="39"/>
      <c r="C1198" s="33"/>
      <c r="D1198" s="34"/>
      <c r="E1198" s="34"/>
      <c r="F1198" s="34"/>
      <c r="G1198" s="35"/>
      <c r="H1198" s="29"/>
      <c r="I1198" s="17"/>
      <c r="J1198" s="17"/>
      <c r="P1198" s="6"/>
    </row>
    <row r="1199" spans="1:18">
      <c r="A1199" s="31"/>
      <c r="B1199" s="76" t="s">
        <v>24</v>
      </c>
      <c r="C1199" s="31"/>
      <c r="D1199" s="39"/>
      <c r="E1199" s="126">
        <f>SUM(E1198:E1198)</f>
        <v>0</v>
      </c>
      <c r="F1199" s="39"/>
      <c r="G1199" s="31"/>
      <c r="H1199" s="26"/>
      <c r="I1199" s="17"/>
      <c r="J1199" s="17"/>
      <c r="P1199" s="6"/>
    </row>
    <row r="1200" spans="1:18" ht="14.25">
      <c r="A1200" s="31">
        <v>241</v>
      </c>
      <c r="B1200" s="100" t="s">
        <v>716</v>
      </c>
      <c r="C1200" s="31"/>
      <c r="D1200" s="39"/>
      <c r="E1200" s="39"/>
      <c r="F1200" s="39"/>
      <c r="G1200" s="31"/>
      <c r="H1200" s="26"/>
      <c r="I1200" s="17"/>
      <c r="J1200" s="17"/>
      <c r="P1200" s="6"/>
    </row>
    <row r="1201" spans="1:16">
      <c r="A1201" s="31"/>
      <c r="B1201" s="32" t="s">
        <v>17</v>
      </c>
      <c r="C1201" s="31"/>
      <c r="D1201" s="39"/>
      <c r="E1201" s="39"/>
      <c r="F1201" s="39"/>
      <c r="G1201" s="31"/>
      <c r="H1201" s="26"/>
      <c r="I1201" s="17"/>
      <c r="J1201" s="17"/>
      <c r="P1201" s="6"/>
    </row>
    <row r="1202" spans="1:16">
      <c r="A1202" s="31"/>
      <c r="B1202" s="39"/>
      <c r="C1202" s="59"/>
      <c r="D1202" s="39"/>
      <c r="E1202" s="39"/>
      <c r="F1202" s="39"/>
      <c r="G1202" s="67"/>
      <c r="H1202" s="26"/>
      <c r="I1202" s="17"/>
      <c r="J1202" s="17"/>
      <c r="P1202" s="6"/>
    </row>
    <row r="1203" spans="1:16">
      <c r="A1203" s="31"/>
      <c r="B1203" s="76" t="s">
        <v>24</v>
      </c>
      <c r="C1203" s="31"/>
      <c r="D1203" s="39"/>
      <c r="E1203" s="85">
        <f>SUM(E1202:E1202)</f>
        <v>0</v>
      </c>
      <c r="F1203" s="39"/>
      <c r="G1203" s="31"/>
      <c r="H1203" s="26"/>
      <c r="I1203" s="17"/>
      <c r="J1203" s="17"/>
      <c r="P1203" s="6"/>
    </row>
    <row r="1204" spans="1:16" ht="14.25">
      <c r="A1204" s="31">
        <v>242</v>
      </c>
      <c r="B1204" s="100" t="s">
        <v>717</v>
      </c>
      <c r="C1204" s="31"/>
      <c r="D1204" s="39"/>
      <c r="E1204" s="83"/>
      <c r="F1204" s="39"/>
      <c r="G1204" s="31"/>
      <c r="H1204" s="26"/>
      <c r="I1204" s="17"/>
      <c r="J1204" s="17"/>
      <c r="P1204" s="6"/>
    </row>
    <row r="1205" spans="1:16">
      <c r="A1205" s="31"/>
      <c r="B1205" s="32" t="s">
        <v>17</v>
      </c>
      <c r="C1205" s="31"/>
      <c r="D1205" s="39"/>
      <c r="E1205" s="83"/>
      <c r="F1205" s="39"/>
      <c r="G1205" s="31"/>
      <c r="H1205" s="40"/>
      <c r="I1205" s="17"/>
      <c r="J1205" s="17"/>
      <c r="P1205" s="6"/>
    </row>
    <row r="1206" spans="1:16">
      <c r="A1206" s="31"/>
      <c r="B1206" s="39" t="s">
        <v>140</v>
      </c>
      <c r="C1206" s="33" t="s">
        <v>19</v>
      </c>
      <c r="D1206" s="34" t="s">
        <v>20</v>
      </c>
      <c r="E1206" s="34">
        <f>1908.27+2404.25</f>
        <v>4312.5200000000004</v>
      </c>
      <c r="F1206" s="34"/>
      <c r="G1206" s="35"/>
      <c r="H1206" s="29">
        <v>46210</v>
      </c>
      <c r="I1206" s="17"/>
      <c r="J1206" s="17"/>
      <c r="P1206"/>
    </row>
    <row r="1207" spans="1:16">
      <c r="A1207" s="31"/>
      <c r="B1207" s="76" t="s">
        <v>24</v>
      </c>
      <c r="C1207" s="31"/>
      <c r="D1207" s="39"/>
      <c r="E1207" s="126">
        <f>SUM(E1206:E1206)</f>
        <v>4312.5200000000004</v>
      </c>
      <c r="F1207" s="39"/>
      <c r="G1207" s="31"/>
      <c r="H1207" s="26"/>
      <c r="I1207" s="17"/>
      <c r="J1207" s="17"/>
      <c r="P1207"/>
    </row>
    <row r="1208" spans="1:16" ht="14.25">
      <c r="A1208" s="31">
        <v>243</v>
      </c>
      <c r="B1208" s="100" t="s">
        <v>718</v>
      </c>
      <c r="C1208" s="31"/>
      <c r="D1208" s="39"/>
      <c r="E1208" s="83"/>
      <c r="F1208" s="39"/>
      <c r="G1208" s="31"/>
      <c r="H1208" s="26"/>
      <c r="I1208" s="17"/>
      <c r="J1208" s="17"/>
      <c r="P1208" s="6"/>
    </row>
    <row r="1209" spans="1:16">
      <c r="A1209" s="31"/>
      <c r="B1209" s="32" t="s">
        <v>17</v>
      </c>
      <c r="C1209" s="31"/>
      <c r="D1209" s="39"/>
      <c r="E1209" s="83"/>
      <c r="F1209" s="39"/>
      <c r="G1209" s="31"/>
      <c r="H1209" s="26"/>
      <c r="I1209" s="17"/>
      <c r="J1209" s="17"/>
      <c r="P1209" s="6"/>
    </row>
    <row r="1210" spans="1:16">
      <c r="A1210" s="31"/>
      <c r="B1210" s="39"/>
      <c r="C1210" s="33"/>
      <c r="D1210" s="34"/>
      <c r="E1210" s="61"/>
      <c r="F1210" s="34"/>
      <c r="G1210" s="67"/>
      <c r="H1210" s="29"/>
      <c r="I1210" s="17"/>
      <c r="J1210" s="17"/>
      <c r="P1210" s="6"/>
    </row>
    <row r="1211" spans="1:16">
      <c r="A1211" s="31"/>
      <c r="B1211" s="76" t="s">
        <v>24</v>
      </c>
      <c r="C1211" s="33"/>
      <c r="D1211" s="34"/>
      <c r="E1211" s="126">
        <f>SUM(E1210:E1210)</f>
        <v>0</v>
      </c>
      <c r="F1211" s="34"/>
      <c r="G1211" s="67"/>
      <c r="H1211" s="29"/>
      <c r="I1211" s="17"/>
      <c r="J1211" s="17"/>
      <c r="P1211" s="6"/>
    </row>
    <row r="1212" spans="1:16" ht="14.25">
      <c r="A1212" s="31">
        <v>244</v>
      </c>
      <c r="B1212" s="100" t="s">
        <v>719</v>
      </c>
      <c r="C1212" s="31"/>
      <c r="D1212" s="39"/>
      <c r="E1212" s="83"/>
      <c r="F1212" s="39"/>
      <c r="G1212" s="31"/>
      <c r="H1212" s="36" t="s">
        <v>28</v>
      </c>
      <c r="I1212" s="17"/>
      <c r="J1212" s="17"/>
      <c r="P1212"/>
    </row>
    <row r="1213" spans="1:16">
      <c r="A1213" s="31"/>
      <c r="B1213" s="32" t="s">
        <v>17</v>
      </c>
      <c r="C1213" s="31"/>
      <c r="D1213" s="39"/>
      <c r="E1213" s="83"/>
      <c r="F1213" s="39"/>
      <c r="G1213" s="31"/>
      <c r="H1213" s="26"/>
      <c r="I1213" s="17"/>
      <c r="J1213" s="17"/>
      <c r="P1213"/>
    </row>
    <row r="1214" spans="1:16">
      <c r="A1214" s="31"/>
      <c r="B1214" s="31"/>
      <c r="C1214" s="31"/>
      <c r="D1214" s="39"/>
      <c r="E1214" s="83"/>
      <c r="F1214" s="39"/>
      <c r="G1214" s="31"/>
      <c r="H1214" s="26"/>
      <c r="I1214" s="17"/>
      <c r="J1214" s="17"/>
      <c r="P1214"/>
    </row>
    <row r="1215" spans="1:16">
      <c r="A1215" s="31"/>
      <c r="B1215" s="76" t="s">
        <v>24</v>
      </c>
      <c r="C1215" s="31"/>
      <c r="D1215" s="39"/>
      <c r="E1215" s="126">
        <v>0</v>
      </c>
      <c r="F1215" s="39"/>
      <c r="G1215" s="31"/>
      <c r="H1215" s="26"/>
      <c r="I1215" s="17"/>
      <c r="J1215" s="17"/>
      <c r="P1215"/>
    </row>
    <row r="1216" spans="1:16" ht="14.25">
      <c r="A1216" s="31">
        <v>245</v>
      </c>
      <c r="B1216" s="100" t="s">
        <v>720</v>
      </c>
      <c r="C1216" s="31"/>
      <c r="D1216" s="39"/>
      <c r="E1216" s="39"/>
      <c r="F1216" s="39"/>
      <c r="G1216" s="31"/>
      <c r="H1216" s="26"/>
      <c r="I1216" s="17"/>
      <c r="J1216" s="17"/>
      <c r="P1216"/>
    </row>
    <row r="1217" spans="1:18">
      <c r="A1217" s="31"/>
      <c r="B1217" s="32" t="s">
        <v>17</v>
      </c>
      <c r="C1217" s="31"/>
      <c r="D1217" s="39"/>
      <c r="E1217" s="39"/>
      <c r="F1217" s="39"/>
      <c r="G1217" s="31"/>
      <c r="H1217" s="26"/>
      <c r="I1217" s="17"/>
      <c r="J1217" s="17"/>
      <c r="P1217"/>
    </row>
    <row r="1218" spans="1:18">
      <c r="A1218" s="31"/>
      <c r="B1218" s="59"/>
      <c r="C1218" s="59"/>
      <c r="D1218" s="39"/>
      <c r="E1218" s="39"/>
      <c r="F1218" s="39"/>
      <c r="G1218" s="35"/>
      <c r="H1218" s="26"/>
      <c r="I1218" s="17"/>
      <c r="J1218" s="17"/>
      <c r="P1218"/>
    </row>
    <row r="1219" spans="1:18">
      <c r="A1219" s="31"/>
      <c r="B1219" s="76" t="s">
        <v>24</v>
      </c>
      <c r="C1219" s="31"/>
      <c r="D1219" s="39"/>
      <c r="E1219" s="85">
        <f>SUM(E1218:E1218)</f>
        <v>0</v>
      </c>
      <c r="F1219" s="39"/>
      <c r="G1219" s="31"/>
      <c r="H1219" s="26"/>
      <c r="I1219" s="17"/>
      <c r="J1219" s="17"/>
      <c r="P1219"/>
    </row>
    <row r="1220" spans="1:18" ht="14.25">
      <c r="A1220" s="31">
        <v>246</v>
      </c>
      <c r="B1220" s="100" t="s">
        <v>721</v>
      </c>
      <c r="C1220" s="31"/>
      <c r="D1220" s="39"/>
      <c r="E1220" s="39"/>
      <c r="F1220" s="39"/>
      <c r="G1220" s="31"/>
      <c r="H1220" s="26"/>
      <c r="I1220" s="17"/>
      <c r="J1220" s="17"/>
      <c r="P1220" s="6"/>
    </row>
    <row r="1221" spans="1:18">
      <c r="A1221" s="31"/>
      <c r="B1221" s="32" t="s">
        <v>17</v>
      </c>
      <c r="C1221" s="31"/>
      <c r="D1221" s="39"/>
      <c r="E1221" s="39"/>
      <c r="F1221" s="39"/>
      <c r="G1221" s="31"/>
      <c r="H1221" s="26"/>
      <c r="I1221" s="17"/>
      <c r="J1221" s="17"/>
      <c r="P1221" s="6"/>
    </row>
    <row r="1222" spans="1:18">
      <c r="A1222" s="31"/>
      <c r="B1222" s="39"/>
      <c r="C1222" s="33"/>
      <c r="D1222" s="39"/>
      <c r="E1222" s="39"/>
      <c r="F1222" s="39"/>
      <c r="G1222" s="71"/>
      <c r="H1222" s="29"/>
      <c r="I1222" s="17"/>
      <c r="J1222" s="17"/>
      <c r="K1222" s="21"/>
      <c r="L1222" s="21"/>
      <c r="M1222" s="5"/>
      <c r="N1222" s="5"/>
      <c r="O1222" s="5"/>
      <c r="P1222" s="6"/>
    </row>
    <row r="1223" spans="1:18">
      <c r="A1223" s="31"/>
      <c r="B1223" s="76" t="s">
        <v>24</v>
      </c>
      <c r="C1223" s="31"/>
      <c r="D1223" s="39"/>
      <c r="E1223" s="85">
        <f>SUM(E1222:E1222)</f>
        <v>0</v>
      </c>
      <c r="F1223" s="39"/>
      <c r="G1223" s="31"/>
      <c r="H1223" s="26"/>
      <c r="I1223" s="17"/>
      <c r="J1223" s="17"/>
      <c r="K1223" s="5"/>
      <c r="L1223" s="5"/>
      <c r="P1223" s="6"/>
    </row>
    <row r="1224" spans="1:18" ht="14.25">
      <c r="A1224" s="31">
        <v>247</v>
      </c>
      <c r="B1224" s="100" t="s">
        <v>722</v>
      </c>
      <c r="C1224" s="31"/>
      <c r="D1224" s="39"/>
      <c r="E1224" s="83"/>
      <c r="F1224" s="39"/>
      <c r="G1224" s="31"/>
      <c r="H1224" s="26"/>
      <c r="I1224" s="17"/>
      <c r="J1224" s="17"/>
      <c r="P1224" s="6"/>
    </row>
    <row r="1225" spans="1:18">
      <c r="A1225" s="31"/>
      <c r="B1225" s="32" t="s">
        <v>17</v>
      </c>
      <c r="C1225" s="31"/>
      <c r="D1225" s="39"/>
      <c r="E1225" s="83"/>
      <c r="F1225" s="39"/>
      <c r="G1225" s="31"/>
      <c r="H1225" s="26"/>
      <c r="I1225" s="17"/>
      <c r="J1225" s="17"/>
      <c r="P1225" s="6"/>
    </row>
    <row r="1226" spans="1:18">
      <c r="A1226" s="31"/>
      <c r="B1226" s="39"/>
      <c r="C1226" s="33"/>
      <c r="D1226" s="34"/>
      <c r="E1226" s="39"/>
      <c r="F1226" s="39"/>
      <c r="G1226" s="67"/>
      <c r="H1226" s="29"/>
      <c r="I1226" s="17"/>
      <c r="J1226" s="17"/>
      <c r="P1226" s="6"/>
    </row>
    <row r="1227" spans="1:18">
      <c r="A1227" s="31"/>
      <c r="B1227" s="76" t="s">
        <v>24</v>
      </c>
      <c r="C1227" s="31"/>
      <c r="D1227" s="39"/>
      <c r="E1227" s="126">
        <f>SUM(E1226:E1226)</f>
        <v>0</v>
      </c>
      <c r="F1227" s="39"/>
      <c r="G1227" s="31"/>
      <c r="H1227" s="26"/>
      <c r="I1227" s="17"/>
      <c r="J1227" s="17"/>
      <c r="P1227" s="6"/>
    </row>
    <row r="1228" spans="1:18" ht="14.25">
      <c r="A1228" s="31">
        <v>248</v>
      </c>
      <c r="B1228" s="100" t="s">
        <v>723</v>
      </c>
      <c r="C1228" s="31"/>
      <c r="D1228" s="39"/>
      <c r="E1228" s="39"/>
      <c r="F1228" s="39"/>
      <c r="G1228" s="31"/>
      <c r="H1228" s="36" t="s">
        <v>28</v>
      </c>
      <c r="I1228" s="17"/>
      <c r="J1228" s="17"/>
      <c r="N1228" s="75"/>
      <c r="P1228" s="6"/>
    </row>
    <row r="1229" spans="1:18">
      <c r="A1229" s="31"/>
      <c r="B1229" s="32" t="s">
        <v>17</v>
      </c>
      <c r="C1229" s="31"/>
      <c r="D1229" s="39"/>
      <c r="E1229" s="39"/>
      <c r="F1229" s="39"/>
      <c r="G1229" s="31"/>
      <c r="H1229" s="26"/>
      <c r="I1229" s="17"/>
      <c r="J1229" s="17"/>
      <c r="N1229" s="75"/>
      <c r="P1229" s="6"/>
    </row>
    <row r="1230" spans="1:18">
      <c r="A1230" s="31"/>
      <c r="B1230" s="39"/>
      <c r="C1230" s="59"/>
      <c r="D1230" s="39"/>
      <c r="E1230" s="70"/>
      <c r="F1230" s="31"/>
      <c r="G1230" s="35"/>
      <c r="H1230" s="26"/>
      <c r="I1230" s="17"/>
      <c r="J1230" s="17"/>
      <c r="P1230" s="6"/>
    </row>
    <row r="1231" spans="1:18">
      <c r="A1231" s="31"/>
      <c r="B1231" s="76" t="s">
        <v>24</v>
      </c>
      <c r="C1231" s="31"/>
      <c r="D1231" s="39"/>
      <c r="E1231" s="85">
        <f>SUM(E1230:E1230)</f>
        <v>0</v>
      </c>
      <c r="F1231" s="39"/>
      <c r="G1231" s="31"/>
      <c r="H1231" s="26"/>
      <c r="I1231" s="17"/>
      <c r="J1231" s="17"/>
      <c r="P1231" s="6"/>
    </row>
    <row r="1232" spans="1:18" ht="14.25">
      <c r="A1232" s="31">
        <v>249</v>
      </c>
      <c r="B1232" s="100" t="s">
        <v>724</v>
      </c>
      <c r="C1232" s="31"/>
      <c r="D1232" s="39"/>
      <c r="E1232" s="39"/>
      <c r="F1232" s="39"/>
      <c r="G1232" s="31"/>
      <c r="H1232" s="26"/>
      <c r="I1232" s="17"/>
      <c r="J1232" s="17"/>
      <c r="M1232" t="s">
        <v>307</v>
      </c>
      <c r="N1232" s="75">
        <f>E1013+E1017+E1022+E1026+E1030+E1035+E1039+E1043+E1054+E1064+E1068+E1072+E1076+E1080+E1084+E1088+E1094+E1098+E1102+E1106+E1110+E1114+E1118+E1122+E1126+E1130+E1136+E1144+E1148+E1152+E1156+E1160+E1164+E1168+E1175+E1179+E1183+E1188+E1195+E1199+E1203+E1207+E1211+E1215+E1219+E1223+E1227+E1231+E1236</f>
        <v>377274.40000000014</v>
      </c>
      <c r="P1232" s="106"/>
      <c r="R1232">
        <v>249</v>
      </c>
    </row>
    <row r="1233" spans="1:16">
      <c r="A1233" s="31"/>
      <c r="B1233" s="32" t="s">
        <v>17</v>
      </c>
      <c r="C1233" s="31"/>
      <c r="D1233" s="39"/>
      <c r="E1233" s="39"/>
      <c r="F1233" s="39"/>
      <c r="G1233" s="31"/>
      <c r="H1233" s="26"/>
      <c r="I1233" s="17"/>
      <c r="J1233" s="17"/>
      <c r="N1233" s="75"/>
      <c r="P1233" s="6"/>
    </row>
    <row r="1234" spans="1:16">
      <c r="A1234" s="31"/>
      <c r="B1234" s="39" t="s">
        <v>725</v>
      </c>
      <c r="C1234" s="33" t="s">
        <v>726</v>
      </c>
      <c r="D1234" s="34" t="s">
        <v>20</v>
      </c>
      <c r="E1234" s="34">
        <f>4347.69+1412.28</f>
        <v>5759.9699999999993</v>
      </c>
      <c r="F1234" s="34" t="s">
        <v>162</v>
      </c>
      <c r="G1234" s="35"/>
      <c r="H1234" s="29" t="s">
        <v>727</v>
      </c>
      <c r="I1234" s="17"/>
      <c r="J1234" s="17"/>
      <c r="N1234" s="75"/>
      <c r="P1234" s="6"/>
    </row>
    <row r="1235" spans="1:16">
      <c r="A1235" s="31"/>
      <c r="B1235" s="39" t="s">
        <v>728</v>
      </c>
      <c r="C1235" s="33" t="s">
        <v>729</v>
      </c>
      <c r="D1235" s="34" t="s">
        <v>20</v>
      </c>
      <c r="E1235" s="34">
        <f>9025.57+4090.59</f>
        <v>13116.16</v>
      </c>
      <c r="F1235" s="34" t="s">
        <v>162</v>
      </c>
      <c r="G1235" s="35"/>
      <c r="H1235" s="29">
        <v>46230</v>
      </c>
      <c r="I1235" s="17"/>
      <c r="J1235" s="17"/>
      <c r="N1235" s="75"/>
      <c r="P1235" s="6"/>
    </row>
    <row r="1236" spans="1:16">
      <c r="A1236" s="31"/>
      <c r="B1236" s="76" t="s">
        <v>24</v>
      </c>
      <c r="C1236" s="31"/>
      <c r="D1236" s="39"/>
      <c r="E1236" s="85">
        <f>SUM(E1234:E1235)</f>
        <v>18876.129999999997</v>
      </c>
      <c r="F1236" s="39"/>
      <c r="G1236" s="31"/>
      <c r="H1236" s="26"/>
      <c r="I1236" s="17"/>
      <c r="J1236" s="17"/>
      <c r="M1236" t="s">
        <v>307</v>
      </c>
      <c r="N1236" s="75">
        <f>N477+N1006+N1232</f>
        <v>4967508.1399999997</v>
      </c>
      <c r="P1236" s="6"/>
    </row>
    <row r="1237" spans="1:16">
      <c r="A1237" s="38"/>
      <c r="B1237" s="17"/>
      <c r="C1237" s="17"/>
      <c r="D1237" s="17"/>
      <c r="E1237" s="17"/>
      <c r="F1237" s="107"/>
      <c r="G1237" s="17"/>
      <c r="H1237" s="17"/>
      <c r="I1237" s="17"/>
      <c r="J1237" s="17"/>
      <c r="M1237" t="s">
        <v>730</v>
      </c>
      <c r="N1237" s="75">
        <f>SUM(N1236:N1236)</f>
        <v>4967508.1399999997</v>
      </c>
      <c r="P1237" s="6"/>
    </row>
    <row r="1238" spans="1:16" ht="15.75">
      <c r="A1238" s="38"/>
      <c r="B1238" s="108"/>
      <c r="C1238" s="109"/>
      <c r="D1238" s="109"/>
      <c r="E1238" s="109"/>
      <c r="F1238" s="27"/>
      <c r="G1238" s="17"/>
      <c r="H1238" s="17"/>
      <c r="I1238" s="17"/>
      <c r="N1238" s="75"/>
      <c r="P1238" s="106"/>
    </row>
    <row r="1239" spans="1:16">
      <c r="A1239" s="38"/>
      <c r="B1239" s="50"/>
      <c r="C1239" s="38"/>
      <c r="D1239" s="38"/>
      <c r="E1239" s="38"/>
      <c r="F1239" s="27"/>
      <c r="G1239" s="17"/>
      <c r="H1239" s="17"/>
      <c r="I1239" s="17"/>
      <c r="N1239" s="75"/>
      <c r="P1239" s="6"/>
    </row>
    <row r="1240" spans="1:16">
      <c r="A1240" s="17"/>
      <c r="B1240" s="17"/>
      <c r="C1240" s="95"/>
      <c r="D1240" s="95"/>
      <c r="E1240" s="95"/>
      <c r="F1240" s="17"/>
      <c r="G1240" s="17"/>
      <c r="H1240" s="17"/>
      <c r="I1240" s="17"/>
      <c r="P1240"/>
    </row>
    <row r="1241" spans="1:16" ht="15">
      <c r="A1241" s="5"/>
      <c r="B1241" s="110" t="s">
        <v>731</v>
      </c>
      <c r="H1241" s="17"/>
      <c r="I1241" s="17"/>
      <c r="P1241"/>
    </row>
    <row r="1242" spans="1:16" ht="15.75">
      <c r="A1242" s="5"/>
      <c r="B1242" s="111" t="s">
        <v>732</v>
      </c>
      <c r="C1242" s="112">
        <v>4967508.1399999997</v>
      </c>
      <c r="D1242" s="112"/>
      <c r="E1242" s="112"/>
      <c r="H1242" s="40"/>
      <c r="I1242" s="42"/>
      <c r="J1242" s="51"/>
      <c r="K1242" s="27"/>
      <c r="L1242" s="27"/>
      <c r="M1242" s="27"/>
      <c r="N1242" s="52"/>
      <c r="O1242" s="44"/>
      <c r="P1242"/>
    </row>
    <row r="1243" spans="1:16" ht="15.75">
      <c r="B1243" s="111" t="s">
        <v>733</v>
      </c>
      <c r="C1243" s="112"/>
      <c r="D1243" s="112"/>
      <c r="E1243" s="112"/>
      <c r="H1243" s="17"/>
      <c r="I1243" s="17"/>
      <c r="K1243" s="68"/>
      <c r="P1243"/>
    </row>
    <row r="1244" spans="1:16">
      <c r="F1244" s="21"/>
      <c r="H1244" s="17"/>
      <c r="I1244" s="17"/>
      <c r="P1244"/>
    </row>
    <row r="1245" spans="1:16">
      <c r="B1245" s="45" t="s">
        <v>734</v>
      </c>
      <c r="C1245" s="5"/>
      <c r="D1245" s="5"/>
      <c r="E1245" s="5"/>
      <c r="H1245" s="17"/>
      <c r="I1245" s="17"/>
      <c r="P1245"/>
    </row>
    <row r="1246" spans="1:16" ht="14.25">
      <c r="B1246" s="113" t="s">
        <v>735</v>
      </c>
      <c r="H1246" s="17"/>
      <c r="I1246" s="17"/>
      <c r="P1246"/>
    </row>
    <row r="1247" spans="1:16" ht="15.75">
      <c r="B1247" s="111" t="s">
        <v>732</v>
      </c>
      <c r="C1247" s="112"/>
      <c r="D1247" s="112"/>
      <c r="E1247" s="112"/>
      <c r="F1247" s="68"/>
      <c r="H1247" s="17"/>
      <c r="I1247" s="17"/>
      <c r="P1247"/>
    </row>
    <row r="1248" spans="1:16" ht="15.75">
      <c r="B1248" s="111" t="s">
        <v>733</v>
      </c>
      <c r="C1248" s="112">
        <v>1156037.8500000001</v>
      </c>
      <c r="D1248" s="112"/>
      <c r="E1248" s="112"/>
      <c r="H1248" s="17"/>
      <c r="I1248" s="17"/>
      <c r="P1248"/>
    </row>
    <row r="1249" spans="2:16">
      <c r="H1249" s="17"/>
      <c r="I1249" s="17"/>
      <c r="P1249"/>
    </row>
    <row r="1250" spans="2:16">
      <c r="B1250" s="45" t="s">
        <v>734</v>
      </c>
      <c r="C1250" s="5"/>
      <c r="D1250" s="5"/>
      <c r="E1250" s="5"/>
      <c r="H1250" s="17"/>
      <c r="I1250" s="17"/>
      <c r="P1250"/>
    </row>
    <row r="1251" spans="2:16" ht="14.25">
      <c r="B1251" s="113" t="s">
        <v>736</v>
      </c>
      <c r="H1251" s="17"/>
      <c r="I1251" s="17"/>
      <c r="P1251"/>
    </row>
    <row r="1252" spans="2:16" ht="15.75">
      <c r="B1252" s="111" t="s">
        <v>732</v>
      </c>
      <c r="C1252" s="112"/>
      <c r="D1252" s="112"/>
      <c r="E1252" s="112"/>
      <c r="G1252" s="68"/>
      <c r="H1252" s="17"/>
      <c r="I1252" s="17"/>
      <c r="P1252"/>
    </row>
    <row r="1253" spans="2:16" ht="15.75">
      <c r="B1253" s="111" t="s">
        <v>733</v>
      </c>
      <c r="C1253" s="112">
        <v>3811470.29</v>
      </c>
      <c r="D1253" s="112"/>
      <c r="E1253" s="112"/>
    </row>
    <row r="1255" spans="2:16" ht="14.25">
      <c r="B1255" s="113"/>
    </row>
    <row r="1256" spans="2:16" ht="15.75">
      <c r="B1256" s="108"/>
      <c r="C1256" s="114"/>
      <c r="D1256" s="114"/>
      <c r="E1256" s="114"/>
    </row>
  </sheetData>
  <sortState ref="A191:K269">
    <sortCondition sortBy="icon" ref="B231" iconSet="3Arrows" iconId="0"/>
  </sortState>
  <mergeCells count="3">
    <mergeCell ref="A9:F9"/>
    <mergeCell ref="A10:F10"/>
    <mergeCell ref="A11:F11"/>
  </mergeCells>
  <pageMargins left="0.59055118110236227" right="0.39370078740157483" top="0.47244094488188981" bottom="0.47244094488188981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июль</vt:lpstr>
    </vt:vector>
  </TitlesOfParts>
  <Company>Work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2026-03-06T06:38:10Z</cp:lastPrinted>
  <dcterms:created xsi:type="dcterms:W3CDTF">2007-08-21T08:40:23Z</dcterms:created>
  <dcterms:modified xsi:type="dcterms:W3CDTF">2026-08-19T04:19:31Z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B3E59DEA44564375A8C9EFE9213F9087_12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r8>0</vt:r8>
  </property>
</Properties>
</file>